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0" yWindow="65521" windowWidth="15480" windowHeight="11640" activeTab="0"/>
  </bookViews>
  <sheets>
    <sheet name="Introduction" sheetId="1" r:id="rId1"/>
    <sheet name="The Model" sheetId="2" r:id="rId2"/>
    <sheet name="Trade Values" sheetId="3" r:id="rId3"/>
    <sheet name="Welfare" sheetId="4" r:id="rId4"/>
  </sheets>
  <definedNames>
    <definedName name="solver_adj" localSheetId="1" hidden="1">'The Model'!$F$75:$F$78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'The Model'!$I$76:$I$78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'The Model'!$I$75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<sst xmlns="http://schemas.openxmlformats.org/spreadsheetml/2006/main" count="235" uniqueCount="81">
  <si>
    <t xml:space="preserve">The model is a multiregion, imperfect substitutes model of world trade.  It is designed to require </t>
  </si>
  <si>
    <t>a relatively small amount of data -- trade flows, export supply elasticities, and aggregate</t>
  </si>
  <si>
    <t>import demand elasticities, while still providing some insight about the impact of trade policy</t>
  </si>
  <si>
    <t>changes on trade flows, welfare aspects of trade, and tariff revenue effects.</t>
  </si>
  <si>
    <t xml:space="preserve">The model is built around the Excel solver.  </t>
  </si>
  <si>
    <t>You may need to install the solver (it is an optional Excel feature) to run the model.</t>
  </si>
  <si>
    <t>© Joseph Francois, 2002,2003.</t>
  </si>
  <si>
    <t>SECTOR: left-handed horseshoe nails</t>
  </si>
  <si>
    <t>Trade at world prices: new values</t>
  </si>
  <si>
    <t>Net welfare effect</t>
  </si>
  <si>
    <t xml:space="preserve">Tariff revenue </t>
  </si>
  <si>
    <t>EU</t>
  </si>
  <si>
    <t>new prices</t>
  </si>
  <si>
    <t>change in supply</t>
  </si>
  <si>
    <t>change in demand</t>
  </si>
  <si>
    <t>OTHER RESULTS</t>
  </si>
  <si>
    <t>Composite price</t>
  </si>
  <si>
    <t>Proportional change in internal prices</t>
  </si>
  <si>
    <t>trade at world prices:</t>
  </si>
  <si>
    <t>destination</t>
  </si>
  <si>
    <t>origin</t>
  </si>
  <si>
    <t>USA</t>
  </si>
  <si>
    <t>JAPAN</t>
  </si>
  <si>
    <t>ROW</t>
  </si>
  <si>
    <t>initial import tariffs</t>
  </si>
  <si>
    <t>final import tariffs</t>
  </si>
  <si>
    <t>Elasticities:</t>
  </si>
  <si>
    <t>Import Demand</t>
  </si>
  <si>
    <t>Em</t>
  </si>
  <si>
    <t>Export Supply</t>
  </si>
  <si>
    <t>Ex</t>
  </si>
  <si>
    <t>Substitution</t>
  </si>
  <si>
    <t>Es</t>
  </si>
  <si>
    <t>INPUTS</t>
  </si>
  <si>
    <t>Calibrated values</t>
  </si>
  <si>
    <t>Own price elasticities</t>
  </si>
  <si>
    <t>q</t>
  </si>
  <si>
    <t>SUM</t>
  </si>
  <si>
    <t>Import shares at internal prices</t>
  </si>
  <si>
    <t>Export shares at world prices</t>
  </si>
  <si>
    <t>f</t>
  </si>
  <si>
    <t>N(i,v),(r,r)</t>
  </si>
  <si>
    <t>Cross price elasticities</t>
  </si>
  <si>
    <t>N(i,v),(r,s)</t>
  </si>
  <si>
    <t>Excess Demand</t>
  </si>
  <si>
    <t>CROSS-PRICE EFFECTS ON DEMAND</t>
  </si>
  <si>
    <t>MARKET CLEARING CONDITIONS</t>
  </si>
  <si>
    <t>MODEL SOLUTIONS</t>
  </si>
  <si>
    <t>NOTES:  Inputs required are</t>
  </si>
  <si>
    <t xml:space="preserve">   (2) bilateral tariffs</t>
  </si>
  <si>
    <t xml:space="preserve">   (3) Aggregate demand elasticities</t>
  </si>
  <si>
    <t xml:space="preserve">   (4) Elasticities of substitution</t>
  </si>
  <si>
    <t xml:space="preserve">   (1) bilateral trade matrix (at world prices)</t>
  </si>
  <si>
    <t>Notation definitions</t>
  </si>
  <si>
    <t>Totals</t>
  </si>
  <si>
    <t>Total welfare effects</t>
  </si>
  <si>
    <t>D=A+B</t>
  </si>
  <si>
    <t>C</t>
  </si>
  <si>
    <t>B</t>
  </si>
  <si>
    <t>A</t>
  </si>
  <si>
    <t>Tariff revenue</t>
  </si>
  <si>
    <t>Producer surplus</t>
  </si>
  <si>
    <t>Consumer surplus</t>
  </si>
  <si>
    <t xml:space="preserve"> </t>
  </si>
  <si>
    <t>Relative price changes</t>
  </si>
  <si>
    <t>benchmark prices</t>
  </si>
  <si>
    <t>Tariff revenue and consumer surplus</t>
  </si>
  <si>
    <t>trade values and quantities</t>
  </si>
  <si>
    <t>country</t>
  </si>
  <si>
    <t>trade quantities: percent change</t>
  </si>
  <si>
    <t>Trade at world prices: change in values</t>
  </si>
  <si>
    <t>Export</t>
  </si>
  <si>
    <t>Total</t>
  </si>
  <si>
    <t>Import Total</t>
  </si>
  <si>
    <t>EXPORT CHANGES (world prices)</t>
  </si>
  <si>
    <t>GSIM -- a 4x4 Example</t>
  </si>
  <si>
    <t xml:space="preserve">This spreadsheet provides an example of the global simulation model (GSIM) as developed in </t>
  </si>
  <si>
    <t>Francois and Hall, "Global simulation analysis of industry-level trade policy," 2003.</t>
  </si>
  <si>
    <t>Equation (3)</t>
  </si>
  <si>
    <t>Equation (2)</t>
  </si>
  <si>
    <t>Equation (10)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</si>
</sst>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"/>
  </numFmts>
  <fonts count="15">
    <font>
      <sz val="10"/>
      <name val="Arial"/>
      <family val="0"/>
    </font>
    <font>
      <sz val="10"/>
      <name val="Symbol"/>
      <family val="1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Arial"/>
      <family val="0"/>
    </font>
    <font>
      <b/>
      <i/>
      <sz val="24"/>
      <color indexed="9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10.75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14"/>
      <color indexed="18"/>
      <name val="Arial"/>
      <family val="0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Alignment="1">
      <alignment wrapText="1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Border="1" applyAlignment="1">
      <alignment/>
    </xf>
    <xf numFmtId="0" fontId="0" fillId="5" borderId="3" xfId="0" applyFill="1" applyBorder="1" applyAlignment="1">
      <alignment wrapText="1"/>
    </xf>
    <xf numFmtId="0" fontId="0" fillId="7" borderId="3" xfId="0" applyFill="1" applyBorder="1" applyAlignment="1">
      <alignment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0" fillId="2" borderId="3" xfId="0" applyFill="1" applyBorder="1" applyAlignment="1">
      <alignment vertical="center" textRotation="90"/>
    </xf>
    <xf numFmtId="0" fontId="0" fillId="8" borderId="3" xfId="0" applyFill="1" applyBorder="1" applyAlignment="1">
      <alignment/>
    </xf>
    <xf numFmtId="0" fontId="0" fillId="8" borderId="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9" borderId="3" xfId="0" applyFill="1" applyBorder="1" applyAlignment="1">
      <alignment wrapText="1"/>
    </xf>
    <xf numFmtId="0" fontId="0" fillId="9" borderId="3" xfId="0" applyFill="1" applyBorder="1" applyAlignment="1">
      <alignment/>
    </xf>
    <xf numFmtId="0" fontId="0" fillId="5" borderId="3" xfId="0" applyFill="1" applyBorder="1" applyAlignment="1">
      <alignment vertical="center" textRotation="90"/>
    </xf>
    <xf numFmtId="0" fontId="0" fillId="0" borderId="0" xfId="0" applyFill="1" applyBorder="1" applyAlignment="1">
      <alignment/>
    </xf>
    <xf numFmtId="0" fontId="7" fillId="5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10" borderId="3" xfId="0" applyFill="1" applyBorder="1" applyAlignment="1">
      <alignment/>
    </xf>
    <xf numFmtId="0" fontId="0" fillId="5" borderId="3" xfId="0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0" fillId="9" borderId="3" xfId="0" applyFill="1" applyBorder="1" applyAlignment="1">
      <alignment vertical="center" textRotation="90"/>
    </xf>
    <xf numFmtId="0" fontId="0" fillId="11" borderId="16" xfId="0" applyFill="1" applyBorder="1" applyAlignment="1">
      <alignment/>
    </xf>
    <xf numFmtId="0" fontId="6" fillId="11" borderId="17" xfId="0" applyFont="1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7" borderId="16" xfId="0" applyFill="1" applyBorder="1" applyAlignment="1">
      <alignment/>
    </xf>
    <xf numFmtId="0" fontId="7" fillId="7" borderId="17" xfId="0" applyFont="1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5" borderId="16" xfId="0" applyFill="1" applyBorder="1" applyAlignment="1">
      <alignment/>
    </xf>
    <xf numFmtId="165" fontId="0" fillId="3" borderId="3" xfId="0" applyNumberForma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0" fillId="4" borderId="3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166" fontId="0" fillId="4" borderId="5" xfId="0" applyNumberFormat="1" applyFill="1" applyBorder="1" applyAlignment="1">
      <alignment/>
    </xf>
    <xf numFmtId="166" fontId="0" fillId="4" borderId="21" xfId="0" applyNumberFormat="1" applyFill="1" applyBorder="1" applyAlignment="1">
      <alignment/>
    </xf>
    <xf numFmtId="166" fontId="0" fillId="4" borderId="4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7" fontId="0" fillId="5" borderId="3" xfId="0" applyNumberFormat="1" applyFill="1" applyBorder="1" applyAlignment="1">
      <alignment/>
    </xf>
    <xf numFmtId="167" fontId="0" fillId="2" borderId="3" xfId="0" applyNumberFormat="1" applyFill="1" applyBorder="1" applyAlignment="1">
      <alignment wrapText="1"/>
    </xf>
    <xf numFmtId="167" fontId="0" fillId="9" borderId="3" xfId="0" applyNumberFormat="1" applyFill="1" applyBorder="1" applyAlignment="1">
      <alignment wrapText="1"/>
    </xf>
    <xf numFmtId="167" fontId="0" fillId="3" borderId="3" xfId="0" applyNumberFormat="1" applyFill="1" applyBorder="1" applyAlignment="1">
      <alignment/>
    </xf>
    <xf numFmtId="167" fontId="0" fillId="9" borderId="3" xfId="0" applyNumberFormat="1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167" fontId="0" fillId="2" borderId="3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10" borderId="9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12" borderId="3" xfId="0" applyFill="1" applyBorder="1" applyAlignment="1">
      <alignment wrapText="1"/>
    </xf>
    <xf numFmtId="167" fontId="0" fillId="12" borderId="3" xfId="0" applyNumberFormat="1" applyFill="1" applyBorder="1" applyAlignment="1">
      <alignment wrapText="1"/>
    </xf>
    <xf numFmtId="0" fontId="0" fillId="12" borderId="8" xfId="0" applyFill="1" applyBorder="1" applyAlignment="1">
      <alignment/>
    </xf>
    <xf numFmtId="0" fontId="0" fillId="12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9" xfId="0" applyFill="1" applyBorder="1" applyAlignment="1">
      <alignment/>
    </xf>
    <xf numFmtId="0" fontId="0" fillId="12" borderId="24" xfId="0" applyFill="1" applyBorder="1" applyAlignment="1">
      <alignment/>
    </xf>
    <xf numFmtId="0" fontId="0" fillId="12" borderId="11" xfId="0" applyFill="1" applyBorder="1" applyAlignment="1">
      <alignment/>
    </xf>
    <xf numFmtId="167" fontId="0" fillId="12" borderId="4" xfId="0" applyNumberFormat="1" applyFill="1" applyBorder="1" applyAlignment="1">
      <alignment/>
    </xf>
    <xf numFmtId="0" fontId="0" fillId="12" borderId="25" xfId="0" applyFill="1" applyBorder="1" applyAlignment="1">
      <alignment wrapText="1"/>
    </xf>
    <xf numFmtId="167" fontId="0" fillId="12" borderId="26" xfId="0" applyNumberFormat="1" applyFill="1" applyBorder="1" applyAlignment="1">
      <alignment wrapText="1"/>
    </xf>
    <xf numFmtId="0" fontId="11" fillId="0" borderId="1" xfId="0" applyFont="1" applyBorder="1" applyAlignment="1">
      <alignment/>
    </xf>
    <xf numFmtId="0" fontId="11" fillId="5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2" fontId="0" fillId="5" borderId="3" xfId="0" applyNumberFormat="1" applyFill="1" applyBorder="1" applyAlignment="1">
      <alignment wrapText="1"/>
    </xf>
    <xf numFmtId="0" fontId="0" fillId="5" borderId="9" xfId="0" applyFill="1" applyBorder="1" applyAlignment="1">
      <alignment vertical="center" textRotation="90"/>
    </xf>
    <xf numFmtId="0" fontId="0" fillId="5" borderId="3" xfId="0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0" fillId="10" borderId="9" xfId="0" applyFill="1" applyBorder="1" applyAlignment="1">
      <alignment vertical="center" textRotation="90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vertical="center" textRotation="90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vertical="center" textRotation="90"/>
    </xf>
    <xf numFmtId="0" fontId="0" fillId="5" borderId="3" xfId="0" applyFill="1" applyBorder="1" applyAlignment="1">
      <alignment vertical="center" textRotation="90"/>
    </xf>
    <xf numFmtId="0" fontId="0" fillId="10" borderId="3" xfId="0" applyFill="1" applyBorder="1" applyAlignment="1">
      <alignment vertical="center" textRotation="90"/>
    </xf>
    <xf numFmtId="0" fontId="7" fillId="5" borderId="17" xfId="0" applyFont="1" applyFill="1" applyBorder="1" applyAlignment="1">
      <alignment horizontal="left"/>
    </xf>
    <xf numFmtId="0" fontId="7" fillId="5" borderId="18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5" fillId="2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7" borderId="3" xfId="0" applyFill="1" applyBorder="1" applyAlignment="1">
      <alignment horizontal="center"/>
    </xf>
    <xf numFmtId="0" fontId="0" fillId="3" borderId="27" xfId="0" applyFill="1" applyBorder="1" applyAlignment="1">
      <alignment vertical="center" textRotation="90" wrapText="1"/>
    </xf>
    <xf numFmtId="0" fontId="0" fillId="3" borderId="28" xfId="0" applyFill="1" applyBorder="1" applyAlignment="1">
      <alignment vertical="center" textRotation="90" wrapText="1"/>
    </xf>
    <xf numFmtId="0" fontId="0" fillId="3" borderId="29" xfId="0" applyFill="1" applyBorder="1" applyAlignment="1">
      <alignment vertical="center" textRotation="90" wrapText="1"/>
    </xf>
    <xf numFmtId="0" fontId="0" fillId="4" borderId="27" xfId="0" applyFill="1" applyBorder="1" applyAlignment="1">
      <alignment vertical="center" textRotation="90" wrapText="1"/>
    </xf>
    <xf numFmtId="0" fontId="0" fillId="4" borderId="28" xfId="0" applyFill="1" applyBorder="1" applyAlignment="1">
      <alignment vertical="center" textRotation="90" wrapText="1"/>
    </xf>
    <xf numFmtId="0" fontId="0" fillId="4" borderId="29" xfId="0" applyFill="1" applyBorder="1" applyAlignment="1">
      <alignment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575"/>
          <c:w val="0.95975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'Trade Values'!$D$5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Values'!$C$6:$C$9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'Trade Values'!$D$6:$D$9</c:f>
              <c:numCache>
                <c:ptCount val="4"/>
                <c:pt idx="0">
                  <c:v>0</c:v>
                </c:pt>
                <c:pt idx="1">
                  <c:v>-95.96956124701671</c:v>
                </c:pt>
                <c:pt idx="2">
                  <c:v>218.22376642231814</c:v>
                </c:pt>
                <c:pt idx="3">
                  <c:v>-12.295622398546897</c:v>
                </c:pt>
              </c:numCache>
            </c:numRef>
          </c:val>
        </c:ser>
        <c:ser>
          <c:idx val="1"/>
          <c:order val="1"/>
          <c:tx>
            <c:strRef>
              <c:f>'Trade Values'!$E$5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Values'!$C$6:$C$9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'Trade Values'!$E$6:$E$9</c:f>
              <c:numCache>
                <c:ptCount val="4"/>
                <c:pt idx="0">
                  <c:v>-12.166797952222552</c:v>
                </c:pt>
                <c:pt idx="1">
                  <c:v>0</c:v>
                </c:pt>
                <c:pt idx="2">
                  <c:v>-10.202461748065247</c:v>
                </c:pt>
                <c:pt idx="3">
                  <c:v>16.70691317666588</c:v>
                </c:pt>
              </c:numCache>
            </c:numRef>
          </c:val>
        </c:ser>
        <c:ser>
          <c:idx val="2"/>
          <c:order val="2"/>
          <c:tx>
            <c:strRef>
              <c:f>'Trade Values'!$F$5</c:f>
              <c:strCache>
                <c:ptCount val="1"/>
                <c:pt idx="0">
                  <c:v>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Values'!$C$6:$C$9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'Trade Values'!$F$6:$F$9</c:f>
              <c:numCache>
                <c:ptCount val="4"/>
                <c:pt idx="0">
                  <c:v>185.86573202933636</c:v>
                </c:pt>
                <c:pt idx="1">
                  <c:v>-21.029165765910676</c:v>
                </c:pt>
                <c:pt idx="2">
                  <c:v>-97.3896838671727</c:v>
                </c:pt>
                <c:pt idx="3">
                  <c:v>-21.280578010757736</c:v>
                </c:pt>
              </c:numCache>
            </c:numRef>
          </c:val>
        </c:ser>
        <c:ser>
          <c:idx val="3"/>
          <c:order val="3"/>
          <c:tx>
            <c:strRef>
              <c:f>'Trade Values'!$G$5</c:f>
              <c:strCache>
                <c:ptCount val="1"/>
                <c:pt idx="0">
                  <c:v>ROW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Values'!$C$6:$C$9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'Trade Values'!$G$6:$G$9</c:f>
              <c:numCache>
                <c:ptCount val="4"/>
                <c:pt idx="0">
                  <c:v>-59.65214178691568</c:v>
                </c:pt>
                <c:pt idx="1">
                  <c:v>51.079077166704195</c:v>
                </c:pt>
                <c:pt idx="2">
                  <c:v>-11.76254567386809</c:v>
                </c:pt>
                <c:pt idx="3">
                  <c:v>4.150848620552075</c:v>
                </c:pt>
              </c:numCache>
            </c:numRef>
          </c:val>
        </c:ser>
        <c:overlap val="100"/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7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75"/>
          <c:y val="0.031"/>
          <c:w val="0.2835"/>
          <c:h val="0.228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4"/>
          <c:w val="0.95975"/>
          <c:h val="0.9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Welfare!$D$4</c:f>
              <c:strCache>
                <c:ptCount val="1"/>
                <c:pt idx="0">
                  <c:v>Producer surplus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Welfare!$C$5:$C$8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Welfare!$D$5:$D$8</c:f>
              <c:numCache>
                <c:ptCount val="4"/>
                <c:pt idx="0">
                  <c:v>46.135965548760936</c:v>
                </c:pt>
                <c:pt idx="1">
                  <c:v>-26.240374731300726</c:v>
                </c:pt>
                <c:pt idx="2">
                  <c:v>39.824678241996196</c:v>
                </c:pt>
                <c:pt idx="3">
                  <c:v>-5.073199616475264</c:v>
                </c:pt>
              </c:numCache>
            </c:numRef>
          </c:val>
        </c:ser>
        <c:ser>
          <c:idx val="1"/>
          <c:order val="1"/>
          <c:tx>
            <c:strRef>
              <c:f>Welfare!$E$4</c:f>
              <c:strCache>
                <c:ptCount val="1"/>
                <c:pt idx="0">
                  <c:v>Consumer surplus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Welfare!$C$5:$C$8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Welfare!$E$5:$E$8</c:f>
              <c:numCache>
                <c:ptCount val="4"/>
                <c:pt idx="0">
                  <c:v>110.59519673826301</c:v>
                </c:pt>
                <c:pt idx="1">
                  <c:v>-8.876051750560594</c:v>
                </c:pt>
                <c:pt idx="2">
                  <c:v>68.55885367381956</c:v>
                </c:pt>
                <c:pt idx="3">
                  <c:v>-32.85894226267788</c:v>
                </c:pt>
              </c:numCache>
            </c:numRef>
          </c:val>
        </c:ser>
        <c:ser>
          <c:idx val="2"/>
          <c:order val="2"/>
          <c:tx>
            <c:strRef>
              <c:f>Welfare!$F$4</c:f>
              <c:strCache>
                <c:ptCount val="1"/>
                <c:pt idx="0">
                  <c:v>Tariff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Welfare!$C$5:$C$8</c:f>
              <c:strCache>
                <c:ptCount val="4"/>
                <c:pt idx="0">
                  <c:v>USA</c:v>
                </c:pt>
                <c:pt idx="1">
                  <c:v>JAPAN</c:v>
                </c:pt>
                <c:pt idx="2">
                  <c:v>EU</c:v>
                </c:pt>
                <c:pt idx="3">
                  <c:v>ROW</c:v>
                </c:pt>
              </c:strCache>
            </c:strRef>
          </c:cat>
          <c:val>
            <c:numRef>
              <c:f>Welfare!$F$5:$F$8</c:f>
              <c:numCache>
                <c:ptCount val="4"/>
                <c:pt idx="0">
                  <c:v>-138.517242428568</c:v>
                </c:pt>
                <c:pt idx="1">
                  <c:v>0.6219206031627778</c:v>
                </c:pt>
                <c:pt idx="2">
                  <c:v>-93.83918589012171</c:v>
                </c:pt>
                <c:pt idx="3">
                  <c:v>-2.86991437299298</c:v>
                </c:pt>
              </c:numCache>
            </c:numRef>
          </c:val>
        </c:ser>
        <c:overlap val="100"/>
        <c:axId val="34510002"/>
        <c:axId val="42154563"/>
      </c:barChart>
      <c:cat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2154563"/>
        <c:crosses val="autoZero"/>
        <c:auto val="1"/>
        <c:lblOffset val="100"/>
        <c:noMultiLvlLbl val="0"/>
      </c:catAx>
      <c:valAx>
        <c:axId val="4215456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510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5"/>
          <c:y val="0.7405"/>
          <c:w val="0.388"/>
          <c:h val="0.19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54</xdr:row>
      <xdr:rowOff>0</xdr:rowOff>
    </xdr:from>
    <xdr:to>
      <xdr:col>17</xdr:col>
      <xdr:colOff>276225</xdr:colOff>
      <xdr:row>55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191625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95250</xdr:rowOff>
    </xdr:from>
    <xdr:to>
      <xdr:col>7</xdr:col>
      <xdr:colOff>619125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762000" y="2162175"/>
        <a:ext cx="51911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7</xdr:col>
      <xdr:colOff>619125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762000" y="1571625"/>
        <a:ext cx="51911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1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>
    <row r="1" ht="18">
      <c r="B1" s="115" t="s">
        <v>75</v>
      </c>
    </row>
    <row r="3" spans="2:11" ht="18">
      <c r="B3" s="116" t="s">
        <v>76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8">
      <c r="B4" s="116" t="s">
        <v>77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18"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2:11" ht="18">
      <c r="B6" s="116" t="s">
        <v>0</v>
      </c>
      <c r="C6" s="116"/>
      <c r="D6" s="116"/>
      <c r="E6" s="116"/>
      <c r="F6" s="116"/>
      <c r="G6" s="116"/>
      <c r="H6" s="116"/>
      <c r="I6" s="116"/>
      <c r="J6" s="116"/>
      <c r="K6" s="116"/>
    </row>
    <row r="7" spans="2:11" ht="18">
      <c r="B7" s="116" t="s">
        <v>1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2:11" ht="18">
      <c r="B8" s="116" t="s">
        <v>2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2:11" ht="18">
      <c r="B9" s="116" t="s">
        <v>3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2:11" ht="18"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ht="18">
      <c r="B11" s="116" t="s">
        <v>4</v>
      </c>
    </row>
    <row r="12" ht="18">
      <c r="B12" s="116" t="s">
        <v>5</v>
      </c>
    </row>
    <row r="14" ht="12.75">
      <c r="B14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2:T129"/>
  <sheetViews>
    <sheetView workbookViewId="0" topLeftCell="A1">
      <selection activeCell="B27" sqref="B27"/>
    </sheetView>
  </sheetViews>
  <sheetFormatPr defaultColWidth="9.140625" defaultRowHeight="12.75"/>
  <cols>
    <col min="1" max="1" width="12.140625" style="0" customWidth="1"/>
    <col min="2" max="2" width="25.140625" style="0" customWidth="1"/>
    <col min="3" max="3" width="9.00390625" style="0" customWidth="1"/>
    <col min="4" max="4" width="15.00390625" style="0" customWidth="1"/>
    <col min="5" max="8" width="10.7109375" style="0" customWidth="1"/>
    <col min="9" max="16384" width="8.8515625" style="0" customWidth="1"/>
  </cols>
  <sheetData>
    <row r="1" ht="13.5" thickBot="1"/>
    <row r="2" spans="2:9" s="21" customFormat="1" ht="28.5" customHeight="1">
      <c r="B2" s="131" t="s">
        <v>7</v>
      </c>
      <c r="C2" s="88"/>
      <c r="D2" s="133" t="s">
        <v>33</v>
      </c>
      <c r="E2" s="134"/>
      <c r="F2" s="134"/>
      <c r="G2" s="89"/>
      <c r="H2" s="89"/>
      <c r="I2" s="90"/>
    </row>
    <row r="3" spans="2:9" ht="12.75">
      <c r="B3" s="132"/>
      <c r="C3" s="1"/>
      <c r="D3" s="2"/>
      <c r="E3" s="2"/>
      <c r="F3" s="2"/>
      <c r="G3" s="2"/>
      <c r="H3" s="2"/>
      <c r="I3" s="3"/>
    </row>
    <row r="4" spans="3:9" ht="12.75">
      <c r="C4" s="1"/>
      <c r="D4" s="2" t="s">
        <v>18</v>
      </c>
      <c r="E4" s="2"/>
      <c r="F4" s="2"/>
      <c r="G4" s="2"/>
      <c r="H4" s="2"/>
      <c r="I4" s="3"/>
    </row>
    <row r="5" spans="3:20" ht="12.75">
      <c r="C5" s="1"/>
      <c r="D5" s="2"/>
      <c r="E5" s="122" t="s">
        <v>19</v>
      </c>
      <c r="F5" s="122"/>
      <c r="G5" s="122"/>
      <c r="H5" s="122"/>
      <c r="I5" s="3" t="s">
        <v>54</v>
      </c>
      <c r="P5" s="38" t="s">
        <v>48</v>
      </c>
      <c r="Q5" s="38"/>
      <c r="R5" s="38"/>
      <c r="S5" s="38"/>
      <c r="T5" s="38"/>
    </row>
    <row r="6" spans="3:20" ht="12.75">
      <c r="C6" s="1"/>
      <c r="D6" s="2"/>
      <c r="E6" s="2" t="s">
        <v>21</v>
      </c>
      <c r="F6" s="2" t="s">
        <v>22</v>
      </c>
      <c r="G6" s="2" t="s">
        <v>11</v>
      </c>
      <c r="H6" s="2" t="s">
        <v>23</v>
      </c>
      <c r="I6" s="3"/>
      <c r="P6" s="39" t="s">
        <v>52</v>
      </c>
      <c r="Q6" s="38"/>
      <c r="R6" s="38"/>
      <c r="S6" s="38"/>
      <c r="T6" s="38"/>
    </row>
    <row r="7" spans="3:20" ht="12.75">
      <c r="C7" s="123" t="s">
        <v>20</v>
      </c>
      <c r="D7" s="4" t="s">
        <v>21</v>
      </c>
      <c r="E7" s="47">
        <v>0</v>
      </c>
      <c r="F7" s="47">
        <v>50</v>
      </c>
      <c r="G7" s="47">
        <v>200</v>
      </c>
      <c r="H7" s="47">
        <v>300</v>
      </c>
      <c r="I7" s="5">
        <f>SUM(E7:H7)</f>
        <v>550</v>
      </c>
      <c r="P7" s="38" t="s">
        <v>49</v>
      </c>
      <c r="Q7" s="38"/>
      <c r="R7" s="38"/>
      <c r="S7" s="38"/>
      <c r="T7" s="38"/>
    </row>
    <row r="8" spans="3:20" ht="12.75">
      <c r="C8" s="123"/>
      <c r="D8" s="4" t="s">
        <v>22</v>
      </c>
      <c r="E8" s="47">
        <v>500</v>
      </c>
      <c r="F8" s="47">
        <v>0</v>
      </c>
      <c r="G8" s="47">
        <v>150</v>
      </c>
      <c r="H8" s="47">
        <v>200</v>
      </c>
      <c r="I8" s="5">
        <f>SUM(E8:H8)</f>
        <v>850</v>
      </c>
      <c r="P8" s="38" t="s">
        <v>50</v>
      </c>
      <c r="Q8" s="38"/>
      <c r="R8" s="38"/>
      <c r="S8" s="38"/>
      <c r="T8" s="38"/>
    </row>
    <row r="9" spans="3:20" ht="12.75">
      <c r="C9" s="123"/>
      <c r="D9" s="4" t="s">
        <v>11</v>
      </c>
      <c r="E9" s="47">
        <v>300</v>
      </c>
      <c r="F9" s="47">
        <v>100</v>
      </c>
      <c r="G9" s="47">
        <v>200</v>
      </c>
      <c r="H9" s="47">
        <v>200</v>
      </c>
      <c r="I9" s="5">
        <f>SUM(E9:H9)</f>
        <v>800</v>
      </c>
      <c r="P9" s="38" t="s">
        <v>51</v>
      </c>
      <c r="Q9" s="38"/>
      <c r="R9" s="38"/>
      <c r="S9" s="38"/>
      <c r="T9" s="38"/>
    </row>
    <row r="10" spans="3:20" ht="12.75">
      <c r="C10" s="123"/>
      <c r="D10" s="4" t="s">
        <v>23</v>
      </c>
      <c r="E10" s="47">
        <v>50</v>
      </c>
      <c r="F10" s="47">
        <v>100</v>
      </c>
      <c r="G10" s="47">
        <v>110</v>
      </c>
      <c r="H10" s="47">
        <v>20</v>
      </c>
      <c r="I10" s="5">
        <f>SUM(E10:H10)</f>
        <v>280</v>
      </c>
      <c r="P10" s="38"/>
      <c r="Q10" s="38"/>
      <c r="R10" s="38"/>
      <c r="S10" s="38"/>
      <c r="T10" s="38"/>
    </row>
    <row r="11" spans="3:20" ht="12.75">
      <c r="C11" s="1"/>
      <c r="D11" s="4" t="s">
        <v>54</v>
      </c>
      <c r="E11" s="4">
        <f>SUM(E7:E10)</f>
        <v>850</v>
      </c>
      <c r="F11" s="4">
        <f>SUM(F7:F10)</f>
        <v>250</v>
      </c>
      <c r="G11" s="4">
        <f>SUM(G7:G10)</f>
        <v>660</v>
      </c>
      <c r="H11" s="4">
        <f>SUM(H7:H10)</f>
        <v>720</v>
      </c>
      <c r="I11" s="5"/>
      <c r="P11" s="38"/>
      <c r="Q11" s="38"/>
      <c r="R11" s="38"/>
      <c r="S11" s="38"/>
      <c r="T11" s="38"/>
    </row>
    <row r="12" spans="3:9" ht="12.75">
      <c r="C12" s="1"/>
      <c r="D12" s="2" t="s">
        <v>24</v>
      </c>
      <c r="E12" s="2"/>
      <c r="F12" s="2"/>
      <c r="G12" s="2"/>
      <c r="H12" s="2"/>
      <c r="I12" s="3"/>
    </row>
    <row r="13" spans="3:9" ht="12.75">
      <c r="C13" s="1"/>
      <c r="D13" s="2"/>
      <c r="E13" s="122" t="s">
        <v>19</v>
      </c>
      <c r="F13" s="122"/>
      <c r="G13" s="122"/>
      <c r="H13" s="122"/>
      <c r="I13" s="3"/>
    </row>
    <row r="14" spans="3:9" ht="12.75">
      <c r="C14" s="1"/>
      <c r="D14" s="4"/>
      <c r="E14" s="4" t="s">
        <v>21</v>
      </c>
      <c r="F14" s="4" t="s">
        <v>22</v>
      </c>
      <c r="G14" s="4" t="s">
        <v>11</v>
      </c>
      <c r="H14" s="4" t="s">
        <v>23</v>
      </c>
      <c r="I14" s="3"/>
    </row>
    <row r="15" spans="3:9" ht="12.75">
      <c r="C15" s="123" t="s">
        <v>20</v>
      </c>
      <c r="D15" s="4" t="s">
        <v>21</v>
      </c>
      <c r="E15" s="47">
        <v>1</v>
      </c>
      <c r="F15" s="47">
        <v>1.21</v>
      </c>
      <c r="G15" s="47">
        <v>1.41</v>
      </c>
      <c r="H15" s="47">
        <v>1.22</v>
      </c>
      <c r="I15" s="3"/>
    </row>
    <row r="16" spans="3:9" ht="12.75">
      <c r="C16" s="123"/>
      <c r="D16" s="4" t="s">
        <v>22</v>
      </c>
      <c r="E16" s="47">
        <v>1.37</v>
      </c>
      <c r="F16" s="47">
        <v>1</v>
      </c>
      <c r="G16" s="47">
        <v>1.31</v>
      </c>
      <c r="H16" s="47">
        <v>1.23</v>
      </c>
      <c r="I16" s="3"/>
    </row>
    <row r="17" spans="3:9" ht="12.75">
      <c r="C17" s="123"/>
      <c r="D17" s="4" t="s">
        <v>11</v>
      </c>
      <c r="E17" s="47">
        <v>1.32</v>
      </c>
      <c r="F17" s="47">
        <v>1.36</v>
      </c>
      <c r="G17" s="47">
        <v>1</v>
      </c>
      <c r="H17" s="47">
        <v>1.18</v>
      </c>
      <c r="I17" s="3"/>
    </row>
    <row r="18" spans="3:9" ht="12.75">
      <c r="C18" s="123"/>
      <c r="D18" s="4" t="s">
        <v>23</v>
      </c>
      <c r="E18" s="47">
        <v>1.57</v>
      </c>
      <c r="F18" s="47">
        <v>1.41</v>
      </c>
      <c r="G18" s="47">
        <v>1.25</v>
      </c>
      <c r="H18" s="47">
        <v>1.15</v>
      </c>
      <c r="I18" s="3"/>
    </row>
    <row r="19" spans="3:9" ht="12.75">
      <c r="C19" s="1"/>
      <c r="D19" s="2"/>
      <c r="E19" s="2"/>
      <c r="F19" s="2"/>
      <c r="G19" s="2"/>
      <c r="H19" s="2"/>
      <c r="I19" s="3"/>
    </row>
    <row r="20" spans="3:9" ht="12.75">
      <c r="C20" s="1"/>
      <c r="D20" s="2" t="s">
        <v>25</v>
      </c>
      <c r="E20" s="2"/>
      <c r="F20" s="2"/>
      <c r="G20" s="2"/>
      <c r="H20" s="2"/>
      <c r="I20" s="3"/>
    </row>
    <row r="21" spans="3:9" ht="12.75">
      <c r="C21" s="1"/>
      <c r="D21" s="2"/>
      <c r="E21" s="122" t="s">
        <v>19</v>
      </c>
      <c r="F21" s="122"/>
      <c r="G21" s="122"/>
      <c r="H21" s="122"/>
      <c r="I21" s="3"/>
    </row>
    <row r="22" spans="3:9" ht="12.75">
      <c r="C22" s="1"/>
      <c r="D22" s="4"/>
      <c r="E22" s="4" t="s">
        <v>21</v>
      </c>
      <c r="F22" s="4" t="s">
        <v>22</v>
      </c>
      <c r="G22" s="4" t="s">
        <v>11</v>
      </c>
      <c r="H22" s="4" t="s">
        <v>23</v>
      </c>
      <c r="I22" s="3"/>
    </row>
    <row r="23" spans="3:9" ht="12.75">
      <c r="C23" s="123" t="s">
        <v>20</v>
      </c>
      <c r="D23" s="4" t="s">
        <v>21</v>
      </c>
      <c r="E23" s="47">
        <v>1</v>
      </c>
      <c r="F23" s="47">
        <v>1.21</v>
      </c>
      <c r="G23" s="47">
        <v>1</v>
      </c>
      <c r="H23" s="47">
        <v>1.22</v>
      </c>
      <c r="I23" s="3"/>
    </row>
    <row r="24" spans="3:9" ht="12.75">
      <c r="C24" s="123"/>
      <c r="D24" s="4" t="s">
        <v>22</v>
      </c>
      <c r="E24" s="47">
        <v>1.37</v>
      </c>
      <c r="F24" s="47">
        <v>1</v>
      </c>
      <c r="G24" s="47">
        <v>1.31</v>
      </c>
      <c r="H24" s="47">
        <v>1.23</v>
      </c>
      <c r="I24" s="3"/>
    </row>
    <row r="25" spans="3:9" ht="12.75">
      <c r="C25" s="123"/>
      <c r="D25" s="4" t="s">
        <v>11</v>
      </c>
      <c r="E25" s="47">
        <v>1</v>
      </c>
      <c r="F25" s="47">
        <v>1.36</v>
      </c>
      <c r="G25" s="47">
        <v>1</v>
      </c>
      <c r="H25" s="47">
        <v>1.18</v>
      </c>
      <c r="I25" s="3"/>
    </row>
    <row r="26" spans="3:9" ht="12.75">
      <c r="C26" s="123"/>
      <c r="D26" s="4" t="s">
        <v>23</v>
      </c>
      <c r="E26" s="47">
        <v>1.57</v>
      </c>
      <c r="F26" s="47">
        <v>1.41</v>
      </c>
      <c r="G26" s="47">
        <v>1.25</v>
      </c>
      <c r="H26" s="47">
        <v>1.15</v>
      </c>
      <c r="I26" s="3"/>
    </row>
    <row r="27" spans="3:9" ht="12.75">
      <c r="C27" s="1"/>
      <c r="D27" s="2"/>
      <c r="E27" s="2"/>
      <c r="F27" s="2"/>
      <c r="G27" s="2"/>
      <c r="H27" s="2"/>
      <c r="I27" s="3"/>
    </row>
    <row r="28" spans="3:9" ht="12.75">
      <c r="C28" s="1"/>
      <c r="D28" s="2" t="s">
        <v>26</v>
      </c>
      <c r="E28" s="2"/>
      <c r="F28" s="2"/>
      <c r="G28" s="2"/>
      <c r="H28" s="2"/>
      <c r="I28" s="3"/>
    </row>
    <row r="29" spans="3:9" ht="12.75">
      <c r="C29" s="1"/>
      <c r="D29" s="4"/>
      <c r="E29" s="4" t="s">
        <v>21</v>
      </c>
      <c r="F29" s="4" t="s">
        <v>22</v>
      </c>
      <c r="G29" s="4" t="s">
        <v>11</v>
      </c>
      <c r="H29" s="4" t="s">
        <v>23</v>
      </c>
      <c r="I29" s="3"/>
    </row>
    <row r="30" spans="3:9" ht="12.75">
      <c r="C30" s="1" t="s">
        <v>28</v>
      </c>
      <c r="D30" s="4" t="s">
        <v>27</v>
      </c>
      <c r="E30" s="47">
        <v>-1.25</v>
      </c>
      <c r="F30" s="47">
        <v>-1.25</v>
      </c>
      <c r="G30" s="47">
        <v>-1.25</v>
      </c>
      <c r="H30" s="47">
        <v>-1.25</v>
      </c>
      <c r="I30" s="3"/>
    </row>
    <row r="31" spans="3:9" ht="12.75">
      <c r="C31" s="1" t="s">
        <v>30</v>
      </c>
      <c r="D31" s="4" t="s">
        <v>29</v>
      </c>
      <c r="E31" s="47">
        <v>1.5</v>
      </c>
      <c r="F31" s="47">
        <v>1.5</v>
      </c>
      <c r="G31" s="47">
        <v>1.5</v>
      </c>
      <c r="H31" s="47">
        <v>1.5</v>
      </c>
      <c r="I31" s="3"/>
    </row>
    <row r="32" spans="3:9" ht="13.5" thickBot="1">
      <c r="C32" s="49" t="s">
        <v>32</v>
      </c>
      <c r="D32" s="6" t="s">
        <v>31</v>
      </c>
      <c r="E32" s="48">
        <v>5</v>
      </c>
      <c r="F32" s="48">
        <v>5</v>
      </c>
      <c r="G32" s="48">
        <v>5</v>
      </c>
      <c r="H32" s="48">
        <v>5</v>
      </c>
      <c r="I32" s="50"/>
    </row>
    <row r="33" ht="13.5" thickBot="1"/>
    <row r="34" spans="3:9" ht="30">
      <c r="C34" s="7"/>
      <c r="D34" s="44" t="s">
        <v>34</v>
      </c>
      <c r="E34" s="8"/>
      <c r="F34" s="8"/>
      <c r="G34" s="8"/>
      <c r="H34" s="8"/>
      <c r="I34" s="9"/>
    </row>
    <row r="35" spans="3:9" ht="12.75">
      <c r="C35" s="10"/>
      <c r="D35" s="11"/>
      <c r="E35" s="11"/>
      <c r="F35" s="11"/>
      <c r="G35" s="11"/>
      <c r="H35" s="11"/>
      <c r="I35" s="12"/>
    </row>
    <row r="36" spans="2:9" ht="12.75">
      <c r="B36" t="s">
        <v>53</v>
      </c>
      <c r="C36" s="13" t="s">
        <v>36</v>
      </c>
      <c r="D36" s="11" t="s">
        <v>38</v>
      </c>
      <c r="E36" s="11"/>
      <c r="F36" s="11"/>
      <c r="G36" s="11"/>
      <c r="H36" s="11"/>
      <c r="I36" s="12"/>
    </row>
    <row r="37" spans="3:9" ht="12.75">
      <c r="C37" s="14"/>
      <c r="D37" s="15"/>
      <c r="E37" s="124" t="s">
        <v>19</v>
      </c>
      <c r="F37" s="124"/>
      <c r="G37" s="124"/>
      <c r="H37" s="125"/>
      <c r="I37" s="12"/>
    </row>
    <row r="38" spans="3:9" ht="12.75">
      <c r="C38" s="14"/>
      <c r="D38" s="15"/>
      <c r="E38" s="15" t="s">
        <v>21</v>
      </c>
      <c r="F38" s="15" t="s">
        <v>22</v>
      </c>
      <c r="G38" s="15" t="s">
        <v>11</v>
      </c>
      <c r="H38" s="16" t="s">
        <v>23</v>
      </c>
      <c r="I38" s="12"/>
    </row>
    <row r="39" spans="3:9" ht="12.75">
      <c r="C39" s="126" t="s">
        <v>20</v>
      </c>
      <c r="D39" s="15" t="s">
        <v>21</v>
      </c>
      <c r="E39" s="72">
        <f aca="true" t="shared" si="0" ref="E39:H42">(E7*E15)/(E$15*E$7+E$16*E$8+E$17*E$9+E$18*E$10)</f>
        <v>0</v>
      </c>
      <c r="F39" s="72">
        <f t="shared" si="0"/>
        <v>0.17925925925925926</v>
      </c>
      <c r="G39" s="72">
        <f t="shared" si="0"/>
        <v>0.34558823529411764</v>
      </c>
      <c r="H39" s="72">
        <f t="shared" si="0"/>
        <v>0.42020665901262916</v>
      </c>
      <c r="I39" s="12"/>
    </row>
    <row r="40" spans="3:9" ht="12.75">
      <c r="C40" s="126"/>
      <c r="D40" s="15" t="s">
        <v>22</v>
      </c>
      <c r="E40" s="72">
        <f t="shared" si="0"/>
        <v>0.5907718844329453</v>
      </c>
      <c r="F40" s="72">
        <f t="shared" si="0"/>
        <v>0</v>
      </c>
      <c r="G40" s="72">
        <f t="shared" si="0"/>
        <v>0.24080882352941177</v>
      </c>
      <c r="H40" s="72">
        <f t="shared" si="0"/>
        <v>0.28243398392652125</v>
      </c>
      <c r="I40" s="12"/>
    </row>
    <row r="41" spans="3:9" ht="12.75">
      <c r="C41" s="126"/>
      <c r="D41" s="15" t="s">
        <v>11</v>
      </c>
      <c r="E41" s="72">
        <f t="shared" si="0"/>
        <v>0.34152652005174644</v>
      </c>
      <c r="F41" s="72">
        <f t="shared" si="0"/>
        <v>0.40296296296296297</v>
      </c>
      <c r="G41" s="72">
        <f t="shared" si="0"/>
        <v>0.24509803921568626</v>
      </c>
      <c r="H41" s="72">
        <f t="shared" si="0"/>
        <v>0.2709529276693456</v>
      </c>
      <c r="I41" s="12"/>
    </row>
    <row r="42" spans="3:9" ht="12.75">
      <c r="C42" s="126"/>
      <c r="D42" s="15" t="s">
        <v>23</v>
      </c>
      <c r="E42" s="72">
        <f t="shared" si="0"/>
        <v>0.06770159551530833</v>
      </c>
      <c r="F42" s="72">
        <f t="shared" si="0"/>
        <v>0.4177777777777778</v>
      </c>
      <c r="G42" s="72">
        <f t="shared" si="0"/>
        <v>0.16850490196078433</v>
      </c>
      <c r="H42" s="72">
        <f t="shared" si="0"/>
        <v>0.02640642939150402</v>
      </c>
      <c r="I42" s="12"/>
    </row>
    <row r="43" spans="3:9" ht="12.75">
      <c r="C43" s="10"/>
      <c r="D43" s="17" t="s">
        <v>37</v>
      </c>
      <c r="E43" s="17">
        <f>SUM(E39:E42)</f>
        <v>1</v>
      </c>
      <c r="F43" s="17">
        <f>SUM(F39:F42)</f>
        <v>1</v>
      </c>
      <c r="G43" s="17">
        <f>SUM(G39:G42)</f>
        <v>1</v>
      </c>
      <c r="H43" s="17">
        <f>SUM(H39:H42)</f>
        <v>1</v>
      </c>
      <c r="I43" s="12"/>
    </row>
    <row r="44" spans="3:9" ht="12.75">
      <c r="C44" s="10"/>
      <c r="D44" s="11"/>
      <c r="E44" s="11"/>
      <c r="F44" s="11"/>
      <c r="G44" s="11"/>
      <c r="H44" s="11"/>
      <c r="I44" s="12"/>
    </row>
    <row r="45" spans="2:9" ht="12.75">
      <c r="B45" t="s">
        <v>53</v>
      </c>
      <c r="C45" s="13" t="s">
        <v>40</v>
      </c>
      <c r="D45" s="11" t="s">
        <v>39</v>
      </c>
      <c r="E45" s="11"/>
      <c r="F45" s="11"/>
      <c r="G45" s="11"/>
      <c r="H45" s="11"/>
      <c r="I45" s="12"/>
    </row>
    <row r="46" spans="3:9" ht="12.75">
      <c r="C46" s="14"/>
      <c r="D46" s="15"/>
      <c r="E46" s="124" t="s">
        <v>19</v>
      </c>
      <c r="F46" s="124"/>
      <c r="G46" s="124"/>
      <c r="H46" s="125"/>
      <c r="I46" s="12"/>
    </row>
    <row r="47" spans="3:9" ht="12.75">
      <c r="C47" s="14"/>
      <c r="D47" s="15"/>
      <c r="E47" s="15" t="s">
        <v>21</v>
      </c>
      <c r="F47" s="15" t="s">
        <v>22</v>
      </c>
      <c r="G47" s="15" t="s">
        <v>11</v>
      </c>
      <c r="H47" s="16" t="s">
        <v>23</v>
      </c>
      <c r="I47" s="18" t="s">
        <v>37</v>
      </c>
    </row>
    <row r="48" spans="3:9" ht="12.75">
      <c r="C48" s="126" t="s">
        <v>20</v>
      </c>
      <c r="D48" s="15" t="s">
        <v>21</v>
      </c>
      <c r="E48" s="73">
        <f aca="true" t="shared" si="1" ref="E48:H49">E7/SUM($E7:$H7)</f>
        <v>0</v>
      </c>
      <c r="F48" s="73">
        <f t="shared" si="1"/>
        <v>0.09090909090909091</v>
      </c>
      <c r="G48" s="73">
        <f t="shared" si="1"/>
        <v>0.36363636363636365</v>
      </c>
      <c r="H48" s="73">
        <f t="shared" si="1"/>
        <v>0.5454545454545454</v>
      </c>
      <c r="I48" s="18">
        <f>SUM(E48:H48)</f>
        <v>1</v>
      </c>
    </row>
    <row r="49" spans="3:9" ht="12.75">
      <c r="C49" s="126"/>
      <c r="D49" s="15" t="s">
        <v>22</v>
      </c>
      <c r="E49" s="73">
        <f t="shared" si="1"/>
        <v>0.5882352941176471</v>
      </c>
      <c r="F49" s="73">
        <f t="shared" si="1"/>
        <v>0</v>
      </c>
      <c r="G49" s="73">
        <f t="shared" si="1"/>
        <v>0.17647058823529413</v>
      </c>
      <c r="H49" s="73">
        <f t="shared" si="1"/>
        <v>0.23529411764705882</v>
      </c>
      <c r="I49" s="18">
        <f>SUM(E49:H49)</f>
        <v>1</v>
      </c>
    </row>
    <row r="50" spans="3:9" ht="12.75">
      <c r="C50" s="126"/>
      <c r="D50" s="15" t="s">
        <v>11</v>
      </c>
      <c r="E50" s="73">
        <f aca="true" t="shared" si="2" ref="E50:H51">E9/SUM($E9:$H9)</f>
        <v>0.375</v>
      </c>
      <c r="F50" s="73">
        <f t="shared" si="2"/>
        <v>0.125</v>
      </c>
      <c r="G50" s="73">
        <f t="shared" si="2"/>
        <v>0.25</v>
      </c>
      <c r="H50" s="73">
        <f t="shared" si="2"/>
        <v>0.25</v>
      </c>
      <c r="I50" s="18">
        <f>SUM(E50:H50)</f>
        <v>1</v>
      </c>
    </row>
    <row r="51" spans="3:9" ht="12.75">
      <c r="C51" s="126"/>
      <c r="D51" s="15" t="s">
        <v>23</v>
      </c>
      <c r="E51" s="73">
        <f t="shared" si="2"/>
        <v>0.17857142857142858</v>
      </c>
      <c r="F51" s="73">
        <f t="shared" si="2"/>
        <v>0.35714285714285715</v>
      </c>
      <c r="G51" s="73">
        <f t="shared" si="2"/>
        <v>0.39285714285714285</v>
      </c>
      <c r="H51" s="73">
        <f t="shared" si="2"/>
        <v>0.07142857142857142</v>
      </c>
      <c r="I51" s="18">
        <f>SUM(E51:H51)</f>
        <v>1</v>
      </c>
    </row>
    <row r="52" spans="3:9" ht="12.75">
      <c r="C52" s="10"/>
      <c r="D52" s="17"/>
      <c r="E52" s="17"/>
      <c r="F52" s="17"/>
      <c r="G52" s="17"/>
      <c r="H52" s="17"/>
      <c r="I52" s="12"/>
    </row>
    <row r="53" spans="3:9" ht="12.75">
      <c r="C53" s="10"/>
      <c r="D53" s="11"/>
      <c r="E53" s="11"/>
      <c r="F53" s="11"/>
      <c r="G53" s="11"/>
      <c r="H53" s="11"/>
      <c r="I53" s="12"/>
    </row>
    <row r="54" spans="3:9" ht="12.75">
      <c r="C54" s="10" t="s">
        <v>41</v>
      </c>
      <c r="D54" s="11" t="s">
        <v>35</v>
      </c>
      <c r="E54" s="11"/>
      <c r="F54" s="11"/>
      <c r="G54" s="11"/>
      <c r="H54" s="11"/>
      <c r="I54" s="12"/>
    </row>
    <row r="55" spans="2:9" ht="12.75">
      <c r="B55" t="s">
        <v>78</v>
      </c>
      <c r="C55" s="14"/>
      <c r="D55" s="15"/>
      <c r="E55" s="124" t="s">
        <v>19</v>
      </c>
      <c r="F55" s="124"/>
      <c r="G55" s="124"/>
      <c r="H55" s="125"/>
      <c r="I55" s="12"/>
    </row>
    <row r="56" spans="3:9" ht="12.75">
      <c r="C56" s="14"/>
      <c r="D56" s="15"/>
      <c r="E56" s="15" t="s">
        <v>21</v>
      </c>
      <c r="F56" s="15" t="s">
        <v>22</v>
      </c>
      <c r="G56" s="15" t="s">
        <v>11</v>
      </c>
      <c r="H56" s="16" t="s">
        <v>23</v>
      </c>
      <c r="I56" s="12"/>
    </row>
    <row r="57" spans="3:9" ht="12.75">
      <c r="C57" s="126" t="s">
        <v>20</v>
      </c>
      <c r="D57" s="15" t="s">
        <v>21</v>
      </c>
      <c r="E57" s="73">
        <f>E39*E$30-(1-E39)*E$32</f>
        <v>-5</v>
      </c>
      <c r="F57" s="73">
        <f>F39*F$30-(1-F39)*F$32</f>
        <v>-4.3277777777777775</v>
      </c>
      <c r="G57" s="73">
        <f>G39*G$30-(1-G39)*G$32</f>
        <v>-3.704044117647059</v>
      </c>
      <c r="H57" s="73">
        <f>H39*H$30-(1-H39)*H$32</f>
        <v>-3.42422502870264</v>
      </c>
      <c r="I57" s="12"/>
    </row>
    <row r="58" spans="3:9" ht="12.75">
      <c r="C58" s="126"/>
      <c r="D58" s="15" t="s">
        <v>22</v>
      </c>
      <c r="E58" s="73">
        <f aca="true" t="shared" si="3" ref="E58:H60">E40*E$30-(1-E40)*E$32</f>
        <v>-2.784605433376455</v>
      </c>
      <c r="F58" s="73">
        <f t="shared" si="3"/>
        <v>-5</v>
      </c>
      <c r="G58" s="73">
        <f t="shared" si="3"/>
        <v>-4.096966911764706</v>
      </c>
      <c r="H58" s="73">
        <f t="shared" si="3"/>
        <v>-3.9408725602755452</v>
      </c>
      <c r="I58" s="12"/>
    </row>
    <row r="59" spans="3:9" ht="12.75">
      <c r="C59" s="126"/>
      <c r="D59" s="15" t="s">
        <v>11</v>
      </c>
      <c r="E59" s="73">
        <f t="shared" si="3"/>
        <v>-3.7192755498059507</v>
      </c>
      <c r="F59" s="73">
        <f t="shared" si="3"/>
        <v>-3.488888888888889</v>
      </c>
      <c r="G59" s="73">
        <f t="shared" si="3"/>
        <v>-4.080882352941177</v>
      </c>
      <c r="H59" s="73">
        <f t="shared" si="3"/>
        <v>-3.9839265212399537</v>
      </c>
      <c r="I59" s="12"/>
    </row>
    <row r="60" spans="3:9" ht="12.75">
      <c r="C60" s="126"/>
      <c r="D60" s="15" t="s">
        <v>23</v>
      </c>
      <c r="E60" s="73">
        <f t="shared" si="3"/>
        <v>-4.746119016817594</v>
      </c>
      <c r="F60" s="73">
        <f t="shared" si="3"/>
        <v>-3.433333333333333</v>
      </c>
      <c r="G60" s="73">
        <f t="shared" si="3"/>
        <v>-4.36810661764706</v>
      </c>
      <c r="H60" s="73">
        <f t="shared" si="3"/>
        <v>-4.90097588978186</v>
      </c>
      <c r="I60" s="12"/>
    </row>
    <row r="61" spans="3:9" ht="12.75">
      <c r="C61" s="10"/>
      <c r="D61" s="11"/>
      <c r="E61" s="11"/>
      <c r="F61" s="11"/>
      <c r="G61" s="11"/>
      <c r="H61" s="11"/>
      <c r="I61" s="12"/>
    </row>
    <row r="62" spans="3:9" ht="12.75">
      <c r="C62" s="10" t="s">
        <v>43</v>
      </c>
      <c r="D62" s="11" t="s">
        <v>42</v>
      </c>
      <c r="E62" s="11"/>
      <c r="F62" s="11"/>
      <c r="G62" s="11"/>
      <c r="H62" s="11"/>
      <c r="I62" s="12"/>
    </row>
    <row r="63" spans="2:9" ht="12.75">
      <c r="B63" t="s">
        <v>79</v>
      </c>
      <c r="C63" s="14"/>
      <c r="D63" s="15"/>
      <c r="E63" s="124" t="s">
        <v>19</v>
      </c>
      <c r="F63" s="124"/>
      <c r="G63" s="124"/>
      <c r="H63" s="125"/>
      <c r="I63" s="12"/>
    </row>
    <row r="64" spans="3:9" ht="12.75">
      <c r="C64" s="14"/>
      <c r="D64" s="15"/>
      <c r="E64" s="15" t="s">
        <v>21</v>
      </c>
      <c r="F64" s="15" t="s">
        <v>22</v>
      </c>
      <c r="G64" s="15" t="s">
        <v>11</v>
      </c>
      <c r="H64" s="16" t="s">
        <v>23</v>
      </c>
      <c r="I64" s="12"/>
    </row>
    <row r="65" spans="3:9" ht="12.75">
      <c r="C65" s="136" t="s">
        <v>20</v>
      </c>
      <c r="D65" s="15" t="s">
        <v>21</v>
      </c>
      <c r="E65" s="73">
        <f aca="true" t="shared" si="4" ref="E65:H66">E39*(E$30+E$32)</f>
        <v>0</v>
      </c>
      <c r="F65" s="73">
        <f t="shared" si="4"/>
        <v>0.6722222222222222</v>
      </c>
      <c r="G65" s="73">
        <f t="shared" si="4"/>
        <v>1.2959558823529411</v>
      </c>
      <c r="H65" s="73">
        <f t="shared" si="4"/>
        <v>1.5757749712973594</v>
      </c>
      <c r="I65" s="12"/>
    </row>
    <row r="66" spans="3:9" ht="12.75">
      <c r="C66" s="137"/>
      <c r="D66" s="15" t="s">
        <v>22</v>
      </c>
      <c r="E66" s="73">
        <f t="shared" si="4"/>
        <v>2.215394566623545</v>
      </c>
      <c r="F66" s="73">
        <f t="shared" si="4"/>
        <v>0</v>
      </c>
      <c r="G66" s="73">
        <f t="shared" si="4"/>
        <v>0.9030330882352942</v>
      </c>
      <c r="H66" s="73">
        <f t="shared" si="4"/>
        <v>1.0591274397244548</v>
      </c>
      <c r="I66" s="12"/>
    </row>
    <row r="67" spans="3:9" ht="12.75">
      <c r="C67" s="137"/>
      <c r="D67" s="15" t="s">
        <v>11</v>
      </c>
      <c r="E67" s="73">
        <f aca="true" t="shared" si="5" ref="E67:H68">E41*(E$30+E$32)</f>
        <v>1.2807244501940491</v>
      </c>
      <c r="F67" s="73">
        <f t="shared" si="5"/>
        <v>1.511111111111111</v>
      </c>
      <c r="G67" s="73">
        <f t="shared" si="5"/>
        <v>0.9191176470588235</v>
      </c>
      <c r="H67" s="73">
        <f t="shared" si="5"/>
        <v>1.016073478760046</v>
      </c>
      <c r="I67" s="12"/>
    </row>
    <row r="68" spans="3:9" ht="13.5" thickBot="1">
      <c r="C68" s="138"/>
      <c r="D68" s="19" t="s">
        <v>23</v>
      </c>
      <c r="E68" s="73">
        <f t="shared" si="5"/>
        <v>0.2538809831824062</v>
      </c>
      <c r="F68" s="73">
        <f t="shared" si="5"/>
        <v>1.5666666666666669</v>
      </c>
      <c r="G68" s="73">
        <f t="shared" si="5"/>
        <v>0.6318933823529412</v>
      </c>
      <c r="H68" s="73">
        <f t="shared" si="5"/>
        <v>0.09902411021814007</v>
      </c>
      <c r="I68" s="20"/>
    </row>
    <row r="69" ht="13.5" thickBot="1"/>
    <row r="70" spans="3:14" ht="30">
      <c r="C70" s="22"/>
      <c r="D70" s="45" t="s">
        <v>47</v>
      </c>
      <c r="E70" s="23"/>
      <c r="F70" s="23"/>
      <c r="G70" s="23"/>
      <c r="H70" s="23"/>
      <c r="I70" s="23"/>
      <c r="J70" s="23"/>
      <c r="K70" s="23"/>
      <c r="L70" s="23"/>
      <c r="M70" s="23"/>
      <c r="N70" s="24"/>
    </row>
    <row r="71" spans="3:14" ht="13.5" thickBot="1"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3:14" ht="12.75">
      <c r="C72" s="22"/>
      <c r="D72" s="23" t="s">
        <v>46</v>
      </c>
      <c r="E72" s="23"/>
      <c r="F72" s="23"/>
      <c r="G72" s="23"/>
      <c r="H72" s="23"/>
      <c r="I72" s="23"/>
      <c r="J72" s="23"/>
      <c r="K72" s="23" t="s">
        <v>45</v>
      </c>
      <c r="L72" s="23"/>
      <c r="M72" s="23"/>
      <c r="N72" s="24"/>
    </row>
    <row r="73" spans="3:14" ht="12.75">
      <c r="C73" s="25"/>
      <c r="D73" s="26" t="s">
        <v>64</v>
      </c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3:14" s="21" customFormat="1" ht="25.5">
      <c r="C74" s="28"/>
      <c r="D74" s="29"/>
      <c r="E74" s="29" t="s">
        <v>65</v>
      </c>
      <c r="F74" s="29" t="s">
        <v>12</v>
      </c>
      <c r="G74" s="29" t="s">
        <v>13</v>
      </c>
      <c r="H74" s="30" t="s">
        <v>14</v>
      </c>
      <c r="I74" s="29" t="s">
        <v>44</v>
      </c>
      <c r="J74" s="31"/>
      <c r="K74" s="29"/>
      <c r="L74" s="29"/>
      <c r="M74" s="29"/>
      <c r="N74" s="32"/>
    </row>
    <row r="75" spans="2:14" ht="12.75">
      <c r="B75" t="s">
        <v>80</v>
      </c>
      <c r="C75" s="139" t="s">
        <v>20</v>
      </c>
      <c r="D75" s="33" t="s">
        <v>21</v>
      </c>
      <c r="E75" s="74">
        <v>0</v>
      </c>
      <c r="F75" s="74">
        <v>0.07918131342789497</v>
      </c>
      <c r="G75" s="74">
        <f>F75*E31</f>
        <v>0.11877197014184246</v>
      </c>
      <c r="H75" s="75">
        <f>E48*E57*(F75+(E23/E15-1))+F48*F57*(F75+(F23/F15-1))+G48*G57*(F75+(G23/G15-1))+H48*H57*(F75+(H23/H15-1))+E48*K75+F48*L75+G48*M75+H48*N75</f>
        <v>0.1187719701418512</v>
      </c>
      <c r="I75" s="74">
        <f>H75-G75</f>
        <v>8.743006318923108E-15</v>
      </c>
      <c r="J75" s="26"/>
      <c r="K75" s="74">
        <f>E66*($F$76+(E24/E16-1))+E67*($F$77+(E25/E17-1))+E68*($F$78+(E26/E18-1))</f>
        <v>-0.3236578366260912</v>
      </c>
      <c r="L75" s="74">
        <f>F66*($F$76+(F24/F16-1))+F67*($F$77+(F25/F17-1))+F68*($F$78+(F26/F18-1))</f>
        <v>0.04382548057492249</v>
      </c>
      <c r="M75" s="74">
        <f>G66*($F$76+(G24/G16-1))+G67*($F$77+(G25/G17-1))+G68*($F$78+(G26/G18-1))</f>
        <v>0.003999237599018213</v>
      </c>
      <c r="N75" s="78">
        <f>H66*($F$76+(H24/H16-1))+H67*($F$77+(H25/H17-1))+H68*($F$78+(H26/H18-1))</f>
        <v>0.01351176632460595</v>
      </c>
    </row>
    <row r="76" spans="3:14" ht="12.75">
      <c r="C76" s="140"/>
      <c r="D76" s="33" t="s">
        <v>22</v>
      </c>
      <c r="E76" s="74">
        <v>0</v>
      </c>
      <c r="F76" s="74">
        <v>-0.03162094207912652</v>
      </c>
      <c r="G76" s="74">
        <f>F76*F31</f>
        <v>-0.04743141311868977</v>
      </c>
      <c r="H76" s="75">
        <f>E49*E58*(F76+(E24/E16-1))+F49*F58*(F76+(F24/F16-1))+G49*G58*(F76+(G24/G16-1))+H49*H58*(F76+(H24/H16-1))+E49*K76+F49*L76+G49*M76+H49*N76</f>
        <v>-0.0474314131186813</v>
      </c>
      <c r="I76" s="74">
        <f>H76-G76</f>
        <v>8.472389456670726E-15</v>
      </c>
      <c r="J76" s="26"/>
      <c r="K76" s="74">
        <f>E65*($F$75+(E23/E15-1))+E67*($F$77+(E25/E17-1))+E68*($F$78+(E26/E18-1))</f>
        <v>-0.2536049733524765</v>
      </c>
      <c r="L76" s="74">
        <f>F65*($F$75+(F23/F15-1))+F67*($F$77+(F25/F17-1))+F68*($F$78+(F26/F18-1))</f>
        <v>0.09705291904589633</v>
      </c>
      <c r="M76" s="74">
        <f>G65*($F$75+(G23/G15-1))+G67*($F$77+(G25/G17-1))+G68*($F$78+(G26/G18-1))</f>
        <v>-0.24166875180716402</v>
      </c>
      <c r="N76" s="78">
        <f>H65*($F$75+(H23/H15-1))+H67*($F$77+(H25/H17-1))+H68*($F$78+(H26/H18-1))</f>
        <v>0.1717743056446749</v>
      </c>
    </row>
    <row r="77" spans="3:14" ht="12.75">
      <c r="C77" s="140"/>
      <c r="D77" s="33" t="s">
        <v>11</v>
      </c>
      <c r="E77" s="74">
        <v>0</v>
      </c>
      <c r="F77" s="74">
        <v>0.04804929662302002</v>
      </c>
      <c r="G77" s="74">
        <f>F77*G31</f>
        <v>0.07207394493453004</v>
      </c>
      <c r="H77" s="75">
        <f>E50*E59*(F77+(E25/E17-1))+F50*F59*(F77+(F25/F17-1))+G50*G59*(F77+(G25/G17-1))+H50*H59*(F77+(H25/H17-1))+E50*K77+F50*L77+G50*M77+H50*N77</f>
        <v>0.07207394493454415</v>
      </c>
      <c r="I77" s="74">
        <f>H77-G77</f>
        <v>1.4113710200547303E-14</v>
      </c>
      <c r="J77" s="26"/>
      <c r="K77" s="74">
        <f>E65*($F$75+(E23/E15-1))+E66*($F$76+(E24/E16-1))+E68*($F$78+(E26/E18-1))</f>
        <v>-0.07471709103332254</v>
      </c>
      <c r="L77" s="74">
        <f>F65*($F$75+(F23/F15-1))+F66*($F$76+(F24/F16-1))+F68*($F$78+(F26/F18-1))</f>
        <v>0.024445093037777185</v>
      </c>
      <c r="M77" s="74">
        <f>G65*($F$75+(G23/G15-1))+G66*($F$76+(G24/G16-1))+G68*($F$78+(G26/G18-1))</f>
        <v>-0.31438646524076863</v>
      </c>
      <c r="N77" s="78">
        <f>H65*($F$75+(H23/H15-1))+H66*($F$76+(H24/H16-1))+H68*($F$78+(H26/H18-1))</f>
        <v>0.08946208224700908</v>
      </c>
    </row>
    <row r="78" spans="3:14" ht="13.5" thickBot="1">
      <c r="C78" s="141"/>
      <c r="D78" s="34" t="s">
        <v>23</v>
      </c>
      <c r="E78" s="76">
        <v>0</v>
      </c>
      <c r="F78" s="76">
        <v>-0.018371709850976584</v>
      </c>
      <c r="G78" s="76">
        <f>F78*H31</f>
        <v>-0.027557564776464878</v>
      </c>
      <c r="H78" s="77">
        <f>E51*E60*(F78+(E26/E18-1))+F51*F60*(F78+(F26/F18-1))+G51*G60*(F78+(G26/G18-1))+H51*H60*(F78+(H26/H18-1))+E51*K78+F51*L78+G51*M78+H51*N78</f>
        <v>-0.027557564776462824</v>
      </c>
      <c r="I78" s="76">
        <f>H78-G78</f>
        <v>2.0539125955565396E-15</v>
      </c>
      <c r="J78" s="35"/>
      <c r="K78" s="76">
        <f>E65*($F$75+(E23/E15-1))+E66*($F$76+(E24/E16-1))+E67*($F$77+(E25/E17-1))</f>
        <v>-0.3189936088663834</v>
      </c>
      <c r="L78" s="76">
        <f>F65*($F$75+(F23/F15-1))+F66*($F$76+(F24/F16-1))+F67*($F$77+(F25/F17-1))</f>
        <v>0.125835264479093</v>
      </c>
      <c r="M78" s="76">
        <f>G65*($F$75+(G23/G15-1))+G66*($F$76+(G24/G16-1))+G67*($F$77+(G25/G17-1))</f>
        <v>-0.25861454690844654</v>
      </c>
      <c r="N78" s="79">
        <f>H65*($F$75+(H23/H15-1))+H66*($F$76+(H24/H16-1))+H67*($F$77+(H25/H17-1))</f>
        <v>0.14010294043991317</v>
      </c>
    </row>
    <row r="80" spans="2:9" ht="30">
      <c r="B80" s="54"/>
      <c r="C80" s="61"/>
      <c r="D80" s="62" t="s">
        <v>15</v>
      </c>
      <c r="E80" s="63"/>
      <c r="F80" s="63"/>
      <c r="G80" s="63"/>
      <c r="H80" s="64"/>
      <c r="I80" s="54"/>
    </row>
    <row r="81" spans="2:9" ht="12.75">
      <c r="B81" s="54"/>
      <c r="C81" s="65"/>
      <c r="D81" s="55" t="s">
        <v>67</v>
      </c>
      <c r="E81" s="36"/>
      <c r="F81" s="36"/>
      <c r="G81" s="36"/>
      <c r="H81" s="66"/>
      <c r="I81" s="54"/>
    </row>
    <row r="82" spans="2:9" ht="12.75">
      <c r="B82" s="54"/>
      <c r="C82" s="65"/>
      <c r="D82" s="36" t="s">
        <v>69</v>
      </c>
      <c r="E82" s="36"/>
      <c r="F82" s="36"/>
      <c r="G82" s="36"/>
      <c r="H82" s="66"/>
      <c r="I82" s="54"/>
    </row>
    <row r="83" spans="2:9" ht="12.75">
      <c r="B83" s="54" t="s">
        <v>63</v>
      </c>
      <c r="C83" s="37"/>
      <c r="D83" s="37"/>
      <c r="E83" s="119" t="s">
        <v>19</v>
      </c>
      <c r="F83" s="119"/>
      <c r="G83" s="119"/>
      <c r="H83" s="119"/>
      <c r="I83" s="54"/>
    </row>
    <row r="84" spans="2:9" ht="12.75">
      <c r="B84" s="54"/>
      <c r="C84" s="37"/>
      <c r="D84" s="37"/>
      <c r="E84" s="37" t="s">
        <v>21</v>
      </c>
      <c r="F84" s="37" t="s">
        <v>22</v>
      </c>
      <c r="G84" s="37" t="s">
        <v>11</v>
      </c>
      <c r="H84" s="37" t="s">
        <v>23</v>
      </c>
      <c r="I84" s="54"/>
    </row>
    <row r="85" spans="2:9" ht="12.75">
      <c r="B85" s="54"/>
      <c r="C85" s="127" t="s">
        <v>20</v>
      </c>
      <c r="D85" s="37" t="s">
        <v>21</v>
      </c>
      <c r="E85" s="80">
        <f>IF(E7=0,0,100*(($F$75+(E23/E15-1))*E57+K75))</f>
        <v>0</v>
      </c>
      <c r="F85" s="80">
        <f>IF(F7=0,0,100*(($F$75+(F23/F15-1))*F57+L75))</f>
        <v>-29.88536480935785</v>
      </c>
      <c r="G85" s="80">
        <f>IF(G7=0,0,100*(($F$75+(G23/G15-1))*G57+M75))</f>
        <v>78.77706332945962</v>
      </c>
      <c r="H85" s="80">
        <f>IF(H7=0,0,100*(($F$75+(H23/H15-1))*H57+N75))</f>
        <v>-25.762286892074048</v>
      </c>
      <c r="I85" s="54"/>
    </row>
    <row r="86" spans="2:9" ht="12.75">
      <c r="B86" s="54"/>
      <c r="C86" s="127"/>
      <c r="D86" s="37" t="s">
        <v>22</v>
      </c>
      <c r="E86" s="80">
        <f>IF(E8=0,0,100*(($F$76+(E24/E16-1))*E58+K76))</f>
        <v>-16.55531262304586</v>
      </c>
      <c r="F86" s="80">
        <f>IF(F8=0,0,100*(($F$76+(F24/F16-1))*F58+L76))</f>
        <v>0</v>
      </c>
      <c r="G86" s="80">
        <f>IF(G8=0,0,100*(($F$76+(G24/G16-1))*G58+M76))</f>
        <v>-11.211879839015443</v>
      </c>
      <c r="H86" s="80">
        <f>IF(H8=0,0,100*(($F$76+(H24/H16-1))*H58+N76))</f>
        <v>29.638840861436694</v>
      </c>
      <c r="I86" s="54"/>
    </row>
    <row r="87" spans="2:9" ht="12.75">
      <c r="B87" s="54"/>
      <c r="C87" s="127"/>
      <c r="D87" s="37" t="s">
        <v>11</v>
      </c>
      <c r="E87" s="80">
        <f>IF(E9=0,0,100*(($F$77+(E25/E17-1))*E59+K77))</f>
        <v>64.82168923800208</v>
      </c>
      <c r="F87" s="80">
        <f>IF(F9=0,0,100*(($F$77+(F25/F17-1))*F59+L77))</f>
        <v>-14.319356406920381</v>
      </c>
      <c r="G87" s="80">
        <f>IF(G9=0,0,100*(($F$77+(G25/G17-1))*G59+M77))</f>
        <v>-51.04699919008871</v>
      </c>
      <c r="H87" s="80">
        <f>IF(H9=0,0,100*(($F$77+(H25/H17-1))*H59+N77))</f>
        <v>-10.196278489636573</v>
      </c>
      <c r="I87" s="54"/>
    </row>
    <row r="88" spans="2:9" ht="12.75">
      <c r="B88" s="54"/>
      <c r="C88" s="127"/>
      <c r="D88" s="37" t="s">
        <v>23</v>
      </c>
      <c r="E88" s="80">
        <f>IF(E10=0,0,100*(($F$78+(E26/E18-1))*E60+K78))</f>
        <v>-23.179928737120832</v>
      </c>
      <c r="F88" s="80">
        <f>IF(F10=0,0,100*(($F$78+(F26/F18-1))*F60+L78))</f>
        <v>18.891146830077926</v>
      </c>
      <c r="G88" s="80">
        <f>IF(G10=0,0,100*(($F$78+(G26/G18-1))*G60+M78))</f>
        <v>-17.836495953090402</v>
      </c>
      <c r="H88" s="80">
        <f>IF(H10=0,0,100*(($F$78+(H26/H18-1))*H60+N78))</f>
        <v>23.014224747361727</v>
      </c>
      <c r="I88" s="54"/>
    </row>
    <row r="89" spans="2:9" ht="12.75">
      <c r="B89" s="54"/>
      <c r="C89" s="37"/>
      <c r="D89" s="37"/>
      <c r="E89" s="37"/>
      <c r="F89" s="37"/>
      <c r="G89" s="37"/>
      <c r="H89" s="37"/>
      <c r="I89" s="54"/>
    </row>
    <row r="90" spans="2:9" ht="12.75">
      <c r="B90" s="54"/>
      <c r="C90" s="65"/>
      <c r="D90" s="36" t="s">
        <v>8</v>
      </c>
      <c r="E90" s="36"/>
      <c r="F90" s="36"/>
      <c r="G90" s="36"/>
      <c r="H90" s="66"/>
      <c r="I90" s="54"/>
    </row>
    <row r="91" spans="2:9" ht="12.75">
      <c r="B91" s="54"/>
      <c r="C91" s="37"/>
      <c r="D91" s="37"/>
      <c r="E91" s="119" t="s">
        <v>19</v>
      </c>
      <c r="F91" s="119"/>
      <c r="G91" s="119"/>
      <c r="H91" s="119"/>
      <c r="I91" s="54"/>
    </row>
    <row r="92" spans="2:9" ht="12.75">
      <c r="B92" s="54"/>
      <c r="C92" s="37"/>
      <c r="D92" s="37"/>
      <c r="E92" s="37" t="s">
        <v>21</v>
      </c>
      <c r="F92" s="37" t="s">
        <v>22</v>
      </c>
      <c r="G92" s="37" t="s">
        <v>11</v>
      </c>
      <c r="H92" s="37" t="s">
        <v>23</v>
      </c>
      <c r="I92" s="54"/>
    </row>
    <row r="93" spans="2:9" ht="12" customHeight="1">
      <c r="B93" s="54"/>
      <c r="C93" s="127" t="s">
        <v>20</v>
      </c>
      <c r="D93" s="37" t="s">
        <v>21</v>
      </c>
      <c r="E93" s="80">
        <f>(1+0.01*E85)*(1+$F$75)*E7</f>
        <v>0</v>
      </c>
      <c r="F93" s="80">
        <f>(1+0.01*F85)*(1+$F$75)*F7</f>
        <v>37.83320204777745</v>
      </c>
      <c r="G93" s="80">
        <f>(1+0.01*G85)*(1+$F$75)*G7</f>
        <v>385.86573202933636</v>
      </c>
      <c r="H93" s="80">
        <f>(1+0.01*H85)*(1+$F$75)*H7</f>
        <v>240.34785821308432</v>
      </c>
      <c r="I93" s="54"/>
    </row>
    <row r="94" spans="2:9" ht="12.75">
      <c r="B94" s="54"/>
      <c r="C94" s="127"/>
      <c r="D94" s="37" t="s">
        <v>22</v>
      </c>
      <c r="E94" s="80">
        <f>(1+0.01*E86)*(1+$F$76)*E8</f>
        <v>404.0304387529833</v>
      </c>
      <c r="F94" s="80">
        <f>(1+0.01*F86)*(1+$F$76)*F8</f>
        <v>0</v>
      </c>
      <c r="G94" s="80">
        <f>(1+0.01*G86)*(1+$F$76)*G8</f>
        <v>128.97083423408932</v>
      </c>
      <c r="H94" s="80">
        <f>(1+0.01*H86)*(1+$F$76)*H8</f>
        <v>251.0790771667042</v>
      </c>
      <c r="I94" s="54"/>
    </row>
    <row r="95" spans="2:12" ht="12.75">
      <c r="B95" s="54"/>
      <c r="C95" s="127"/>
      <c r="D95" s="37" t="s">
        <v>11</v>
      </c>
      <c r="E95" s="80">
        <f>(1+0.01*E87)*(1+$F$77)*E9</f>
        <v>518.2237664223181</v>
      </c>
      <c r="F95" s="80">
        <f>(1+0.01*F87)*(1+$F$77)*F9</f>
        <v>89.79753825193475</v>
      </c>
      <c r="G95" s="80">
        <f>(1+0.01*G87)*(1+$F$77)*G9</f>
        <v>102.6103161328273</v>
      </c>
      <c r="H95" s="80">
        <f>(1+0.01*H87)*(1+$F$77)*H9</f>
        <v>188.2374543261319</v>
      </c>
      <c r="I95" s="54"/>
      <c r="K95" t="s">
        <v>63</v>
      </c>
      <c r="L95" t="s">
        <v>63</v>
      </c>
    </row>
    <row r="96" spans="2:12" ht="12.75">
      <c r="B96" s="54"/>
      <c r="C96" s="127"/>
      <c r="D96" s="37" t="s">
        <v>23</v>
      </c>
      <c r="E96" s="80">
        <f>(1+0.01*E88)*(1+$F$78)*E10</f>
        <v>37.7043776014531</v>
      </c>
      <c r="F96" s="80">
        <f>(1+0.01*F88)*(1+$F$78)*F10</f>
        <v>116.70691317666588</v>
      </c>
      <c r="G96" s="80">
        <f>(1+0.01*G88)*(1+$F$78)*G10</f>
        <v>88.71942198924226</v>
      </c>
      <c r="H96" s="80">
        <f>(1+0.01*H88)*(1+$F$78)*H10</f>
        <v>24.150848620552075</v>
      </c>
      <c r="I96" s="54"/>
      <c r="L96" t="s">
        <v>63</v>
      </c>
    </row>
    <row r="97" spans="2:9" ht="12.75">
      <c r="B97" s="54"/>
      <c r="C97" s="65"/>
      <c r="D97" s="36"/>
      <c r="E97" s="36"/>
      <c r="F97" s="36"/>
      <c r="G97" s="36"/>
      <c r="H97" s="66"/>
      <c r="I97" s="54"/>
    </row>
    <row r="98" spans="2:9" ht="12.75">
      <c r="B98" s="54"/>
      <c r="C98" s="65"/>
      <c r="D98" s="36" t="s">
        <v>70</v>
      </c>
      <c r="E98" s="36"/>
      <c r="F98" s="36"/>
      <c r="G98" s="36"/>
      <c r="H98" s="66"/>
      <c r="I98" s="54"/>
    </row>
    <row r="99" spans="2:9" ht="12.75">
      <c r="B99" s="54"/>
      <c r="C99" s="37"/>
      <c r="D99" s="37"/>
      <c r="E99" s="119" t="s">
        <v>19</v>
      </c>
      <c r="F99" s="119"/>
      <c r="G99" s="119"/>
      <c r="H99" s="119"/>
      <c r="I99" s="54"/>
    </row>
    <row r="100" spans="2:9" ht="12.75">
      <c r="B100" s="54"/>
      <c r="C100" s="37"/>
      <c r="D100" s="37"/>
      <c r="E100" s="37" t="s">
        <v>21</v>
      </c>
      <c r="F100" s="37" t="s">
        <v>22</v>
      </c>
      <c r="G100" s="37" t="s">
        <v>11</v>
      </c>
      <c r="H100" s="37" t="s">
        <v>23</v>
      </c>
      <c r="I100" s="54"/>
    </row>
    <row r="101" spans="2:9" ht="12" customHeight="1">
      <c r="B101" s="54"/>
      <c r="C101" s="127" t="s">
        <v>20</v>
      </c>
      <c r="D101" s="37" t="s">
        <v>21</v>
      </c>
      <c r="E101" s="80">
        <f aca="true" t="shared" si="6" ref="E101:H102">E93-E7</f>
        <v>0</v>
      </c>
      <c r="F101" s="80">
        <f t="shared" si="6"/>
        <v>-12.166797952222552</v>
      </c>
      <c r="G101" s="80">
        <f t="shared" si="6"/>
        <v>185.86573202933636</v>
      </c>
      <c r="H101" s="80">
        <f t="shared" si="6"/>
        <v>-59.65214178691568</v>
      </c>
      <c r="I101" s="54"/>
    </row>
    <row r="102" spans="2:9" ht="12.75">
      <c r="B102" s="54"/>
      <c r="C102" s="127"/>
      <c r="D102" s="37" t="s">
        <v>22</v>
      </c>
      <c r="E102" s="80">
        <f t="shared" si="6"/>
        <v>-95.96956124701671</v>
      </c>
      <c r="F102" s="80">
        <f t="shared" si="6"/>
        <v>0</v>
      </c>
      <c r="G102" s="80">
        <f t="shared" si="6"/>
        <v>-21.029165765910676</v>
      </c>
      <c r="H102" s="80">
        <f t="shared" si="6"/>
        <v>51.079077166704195</v>
      </c>
      <c r="I102" s="54"/>
    </row>
    <row r="103" spans="2:9" ht="12.75">
      <c r="B103" s="54"/>
      <c r="C103" s="127"/>
      <c r="D103" s="37" t="s">
        <v>11</v>
      </c>
      <c r="E103" s="80">
        <f aca="true" t="shared" si="7" ref="E103:H104">E95-E9</f>
        <v>218.22376642231814</v>
      </c>
      <c r="F103" s="80">
        <f t="shared" si="7"/>
        <v>-10.202461748065247</v>
      </c>
      <c r="G103" s="80">
        <f t="shared" si="7"/>
        <v>-97.3896838671727</v>
      </c>
      <c r="H103" s="80">
        <f t="shared" si="7"/>
        <v>-11.76254567386809</v>
      </c>
      <c r="I103" s="54"/>
    </row>
    <row r="104" spans="2:9" ht="12.75">
      <c r="B104" s="54"/>
      <c r="C104" s="127"/>
      <c r="D104" s="37" t="s">
        <v>23</v>
      </c>
      <c r="E104" s="80">
        <f t="shared" si="7"/>
        <v>-12.295622398546897</v>
      </c>
      <c r="F104" s="80">
        <f t="shared" si="7"/>
        <v>16.70691317666588</v>
      </c>
      <c r="G104" s="80">
        <f t="shared" si="7"/>
        <v>-21.280578010757736</v>
      </c>
      <c r="H104" s="80">
        <f t="shared" si="7"/>
        <v>4.150848620552075</v>
      </c>
      <c r="I104" s="54"/>
    </row>
    <row r="105" spans="2:9" ht="12.75">
      <c r="B105" s="54"/>
      <c r="C105" s="65"/>
      <c r="D105" s="36"/>
      <c r="E105" s="36"/>
      <c r="F105" s="36"/>
      <c r="G105" s="36"/>
      <c r="H105" s="66"/>
      <c r="I105" s="54"/>
    </row>
    <row r="106" spans="2:9" ht="12.75">
      <c r="B106" s="54"/>
      <c r="C106" s="65"/>
      <c r="D106" s="36" t="s">
        <v>17</v>
      </c>
      <c r="E106" s="36"/>
      <c r="F106" s="36"/>
      <c r="G106" s="36"/>
      <c r="H106" s="66"/>
      <c r="I106" s="54"/>
    </row>
    <row r="107" spans="2:9" ht="12.75">
      <c r="B107" s="54"/>
      <c r="C107" s="37"/>
      <c r="D107" s="37"/>
      <c r="E107" s="119" t="s">
        <v>19</v>
      </c>
      <c r="F107" s="119"/>
      <c r="G107" s="119"/>
      <c r="H107" s="119"/>
      <c r="I107" s="54"/>
    </row>
    <row r="108" spans="2:9" ht="12.75">
      <c r="B108" s="54"/>
      <c r="C108" s="37"/>
      <c r="D108" s="37"/>
      <c r="E108" s="37" t="s">
        <v>21</v>
      </c>
      <c r="F108" s="37" t="s">
        <v>22</v>
      </c>
      <c r="G108" s="37" t="s">
        <v>11</v>
      </c>
      <c r="H108" s="37" t="s">
        <v>23</v>
      </c>
      <c r="I108" s="54"/>
    </row>
    <row r="109" spans="2:9" s="21" customFormat="1" ht="12" customHeight="1">
      <c r="B109" s="56"/>
      <c r="C109" s="127" t="s">
        <v>20</v>
      </c>
      <c r="D109" s="37" t="s">
        <v>21</v>
      </c>
      <c r="E109" s="117">
        <f>(1+F75)*E23/E15-1</f>
        <v>0.07918131342789492</v>
      </c>
      <c r="F109" s="117">
        <f>(1+F75)*F23/F15-1</f>
        <v>0.07918131342789492</v>
      </c>
      <c r="G109" s="117">
        <f>(1+F75)*G23/G15-1</f>
        <v>-0.23462318196603194</v>
      </c>
      <c r="H109" s="117">
        <f>(1+F75)*H23/H15-1</f>
        <v>0.07918131342789492</v>
      </c>
      <c r="I109" s="56"/>
    </row>
    <row r="110" spans="2:9" ht="12.75">
      <c r="B110" s="54"/>
      <c r="C110" s="127"/>
      <c r="D110" s="37" t="s">
        <v>22</v>
      </c>
      <c r="E110" s="117">
        <f>(1+F76)*E24/E16-1</f>
        <v>-0.03162094207912636</v>
      </c>
      <c r="F110" s="117">
        <f>(1+F76)*F24/F16-1</f>
        <v>-0.03162094207912647</v>
      </c>
      <c r="G110" s="117">
        <f>(1+F76)*G24/G16-1</f>
        <v>-0.03162094207912647</v>
      </c>
      <c r="H110" s="117">
        <f>(1+F76)*H24/H16-1</f>
        <v>-0.03162094207912636</v>
      </c>
      <c r="I110" s="54"/>
    </row>
    <row r="111" spans="2:9" ht="12.75">
      <c r="B111" s="54"/>
      <c r="C111" s="127"/>
      <c r="D111" s="37" t="s">
        <v>11</v>
      </c>
      <c r="E111" s="117">
        <f>(1+F77)*E25/E17-1</f>
        <v>-0.2060232601340758</v>
      </c>
      <c r="F111" s="117">
        <f>(1+F77)*F25/F17-1</f>
        <v>0.04804929662301993</v>
      </c>
      <c r="G111" s="117">
        <f>(1+F77)*G25/G17-1</f>
        <v>0.04804929662301993</v>
      </c>
      <c r="H111" s="117">
        <f>(1+F77)*H25/H17-1</f>
        <v>0.04804929662301993</v>
      </c>
      <c r="I111" s="54"/>
    </row>
    <row r="112" spans="2:9" ht="12.75">
      <c r="B112" s="54"/>
      <c r="C112" s="127"/>
      <c r="D112" s="37" t="s">
        <v>23</v>
      </c>
      <c r="E112" s="117">
        <f>(1+F78)*E26/E18-1</f>
        <v>-0.01837170985097658</v>
      </c>
      <c r="F112" s="117">
        <f>(1+F78)*F26/F18-1</f>
        <v>-0.01837170985097658</v>
      </c>
      <c r="G112" s="117">
        <f>(1+F78)*G26/G18-1</f>
        <v>-0.01837170985097658</v>
      </c>
      <c r="H112" s="117">
        <f>(1+F78)*H26/H18-1</f>
        <v>-0.018371709850976692</v>
      </c>
      <c r="I112" s="54"/>
    </row>
    <row r="113" spans="2:9" ht="12.75">
      <c r="B113" s="54"/>
      <c r="C113" s="53"/>
      <c r="D113" s="37" t="s">
        <v>16</v>
      </c>
      <c r="E113" s="117">
        <f>SUMPRODUCT(E109:E112,E39:E42)</f>
        <v>-0.09028696469219254</v>
      </c>
      <c r="F113" s="117">
        <f>SUMPRODUCT(F109:F112,F39:F42)</f>
        <v>0.025880778412238976</v>
      </c>
      <c r="G113" s="117">
        <f>SUMPRODUCT(G109:G112,G39:G42)</f>
        <v>-0.08001654805499345</v>
      </c>
      <c r="H113" s="117">
        <f>SUMPRODUCT(H109:H112,H39:H42)</f>
        <v>0.03687565285832916</v>
      </c>
      <c r="I113" s="54"/>
    </row>
    <row r="114" spans="2:9" ht="12.75">
      <c r="B114" s="54"/>
      <c r="C114" s="54"/>
      <c r="D114" s="54"/>
      <c r="E114" s="54"/>
      <c r="F114" s="54"/>
      <c r="G114" s="54"/>
      <c r="H114" s="54"/>
      <c r="I114" s="54"/>
    </row>
    <row r="115" spans="2:10" ht="12" customHeight="1">
      <c r="B115" s="54"/>
      <c r="C115" s="67"/>
      <c r="D115" s="68" t="s">
        <v>66</v>
      </c>
      <c r="E115" s="69"/>
      <c r="F115" s="69"/>
      <c r="G115" s="69"/>
      <c r="H115" s="70"/>
      <c r="I115" s="54"/>
      <c r="J115" t="s">
        <v>63</v>
      </c>
    </row>
    <row r="116" spans="2:9" ht="12.75">
      <c r="B116" s="54"/>
      <c r="C116" s="41"/>
      <c r="D116" s="41"/>
      <c r="E116" s="135" t="s">
        <v>19</v>
      </c>
      <c r="F116" s="135"/>
      <c r="G116" s="135"/>
      <c r="H116" s="135"/>
      <c r="I116" s="54"/>
    </row>
    <row r="117" spans="2:9" ht="12.75">
      <c r="B117" s="54"/>
      <c r="C117" s="41"/>
      <c r="D117" s="41"/>
      <c r="E117" s="41" t="s">
        <v>21</v>
      </c>
      <c r="F117" s="41" t="s">
        <v>22</v>
      </c>
      <c r="G117" s="41" t="s">
        <v>11</v>
      </c>
      <c r="H117" s="41" t="s">
        <v>23</v>
      </c>
      <c r="I117" s="54"/>
    </row>
    <row r="118" spans="2:9" ht="12.75">
      <c r="B118" s="54"/>
      <c r="C118" s="46"/>
      <c r="D118" s="4" t="s">
        <v>10</v>
      </c>
      <c r="E118" s="81">
        <f>(SUMPRODUCT(E93:E96,E23:E26)-SUM(E93:E96))-(SUMPRODUCT(E7:E10,E15:E18)-SUM(E7:E10))</f>
        <v>-138.517242428568</v>
      </c>
      <c r="F118" s="81">
        <f>(SUMPRODUCT(F93:F96,F23:F26)-SUM(F93:F96))-(SUMPRODUCT(F7:F10,F15:F18)-SUM(F7:F10))</f>
        <v>0.6219206031627778</v>
      </c>
      <c r="G118" s="81">
        <f>(SUMPRODUCT(G93:G96,G23:G26)-SUM(G93:G96))-(SUMPRODUCT(G7:G10,G15:G18)-SUM(G7:G10))</f>
        <v>-93.83918589012171</v>
      </c>
      <c r="H118" s="81">
        <f>(SUMPRODUCT(H93:H96,H23:H26)-SUM(H93:H96))-(SUMPRODUCT(H7:H10,H15:H18)-SUM(H7:H10))</f>
        <v>-2.86991437299298</v>
      </c>
      <c r="I118" s="54"/>
    </row>
    <row r="119" spans="2:9" ht="12.75">
      <c r="B119" s="54"/>
      <c r="C119" s="60"/>
      <c r="D119" s="52" t="s">
        <v>62</v>
      </c>
      <c r="E119" s="82">
        <f>((1/2)*E113^2*SUMPRODUCT(E7:E10,E15:E18)*E30*SIGN(E113)-SUMPRODUCT(E7:E10,E15:E18)*E113)</f>
        <v>110.59519673826301</v>
      </c>
      <c r="F119" s="82">
        <f>((1/2)*F113^2*SUMPRODUCT(F7:F10,F15:F18)*F30*SIGN(F113)-SUMPRODUCT(F7:F10,F15:F18)*F113)</f>
        <v>-8.876051750560594</v>
      </c>
      <c r="G119" s="82">
        <f>((1/2)*G113^2*SUMPRODUCT(G7:G10,G15:G18)*G30*SIGN(G113)-SUMPRODUCT(G7:G10,G15:G18)*G113)</f>
        <v>68.55885367381956</v>
      </c>
      <c r="H119" s="82">
        <f>((1/2)*H113^2*SUMPRODUCT(H7:H10,H15:H18)*H30*SIGN(H113)-SUMPRODUCT(H7:H10,H15:H18)*H113)</f>
        <v>-32.85894226267788</v>
      </c>
      <c r="I119" s="54"/>
    </row>
    <row r="120" spans="2:9" ht="12" customHeight="1">
      <c r="B120" s="54"/>
      <c r="C120" s="54"/>
      <c r="D120" s="54"/>
      <c r="E120" s="54"/>
      <c r="F120" s="54"/>
      <c r="G120" s="54"/>
      <c r="H120" s="54"/>
      <c r="I120" s="54"/>
    </row>
    <row r="121" spans="2:9" ht="12.75">
      <c r="B121" s="54"/>
      <c r="C121" s="71"/>
      <c r="D121" s="129" t="s">
        <v>55</v>
      </c>
      <c r="E121" s="129"/>
      <c r="F121" s="129"/>
      <c r="G121" s="129"/>
      <c r="H121" s="130"/>
      <c r="I121" s="54"/>
    </row>
    <row r="122" spans="2:9" ht="12.75">
      <c r="B122" s="54"/>
      <c r="C122" s="57"/>
      <c r="D122" s="37"/>
      <c r="E122" s="43" t="s">
        <v>59</v>
      </c>
      <c r="F122" s="59" t="s">
        <v>58</v>
      </c>
      <c r="G122" s="85" t="s">
        <v>57</v>
      </c>
      <c r="H122" s="58" t="s">
        <v>56</v>
      </c>
      <c r="I122" s="54"/>
    </row>
    <row r="123" spans="2:9" ht="25.5">
      <c r="B123" s="54"/>
      <c r="C123" s="57"/>
      <c r="D123" s="40"/>
      <c r="E123" s="42" t="s">
        <v>61</v>
      </c>
      <c r="F123" s="51" t="s">
        <v>62</v>
      </c>
      <c r="G123" s="86" t="s">
        <v>60</v>
      </c>
      <c r="H123" s="40" t="s">
        <v>9</v>
      </c>
      <c r="I123" s="54"/>
    </row>
    <row r="124" spans="2:9" ht="12.75" customHeight="1">
      <c r="B124" s="54"/>
      <c r="C124" s="128" t="s">
        <v>68</v>
      </c>
      <c r="D124" s="37" t="s">
        <v>21</v>
      </c>
      <c r="E124" s="83">
        <f>F75*I7*(1+(E31*F75)/2)</f>
        <v>46.135965548760936</v>
      </c>
      <c r="F124" s="84">
        <f>E119</f>
        <v>110.59519673826301</v>
      </c>
      <c r="G124" s="87">
        <f>E118</f>
        <v>-138.517242428568</v>
      </c>
      <c r="H124" s="80">
        <f>SUM(E124:G124)</f>
        <v>18.213919858455938</v>
      </c>
      <c r="I124" s="54"/>
    </row>
    <row r="125" spans="2:9" ht="12.75">
      <c r="B125" s="54"/>
      <c r="C125" s="128"/>
      <c r="D125" s="37" t="s">
        <v>22</v>
      </c>
      <c r="E125" s="83">
        <f>F76*I8*(1+(F31*F76)/2)</f>
        <v>-26.240374731300726</v>
      </c>
      <c r="F125" s="84">
        <f>F119</f>
        <v>-8.876051750560594</v>
      </c>
      <c r="G125" s="87">
        <f>F118</f>
        <v>0.6219206031627778</v>
      </c>
      <c r="H125" s="80">
        <f>SUM(E125:G125)</f>
        <v>-34.49450587869854</v>
      </c>
      <c r="I125" s="54"/>
    </row>
    <row r="126" spans="2:9" ht="12.75">
      <c r="B126" s="54"/>
      <c r="C126" s="128"/>
      <c r="D126" s="37" t="s">
        <v>11</v>
      </c>
      <c r="E126" s="83">
        <f>F77*I9*(1+(G31*F77)/2)</f>
        <v>39.824678241996196</v>
      </c>
      <c r="F126" s="84">
        <f>G119</f>
        <v>68.55885367381956</v>
      </c>
      <c r="G126" s="87">
        <f>G118</f>
        <v>-93.83918589012171</v>
      </c>
      <c r="H126" s="80">
        <f>SUM(E126:G126)</f>
        <v>14.54434602569404</v>
      </c>
      <c r="I126" s="54"/>
    </row>
    <row r="127" spans="2:9" ht="12.75">
      <c r="B127" s="54"/>
      <c r="C127" s="128"/>
      <c r="D127" s="37" t="s">
        <v>23</v>
      </c>
      <c r="E127" s="83">
        <f>F78*I10*(1+(H31*F78)/2)</f>
        <v>-5.073199616475264</v>
      </c>
      <c r="F127" s="84">
        <f>H119</f>
        <v>-32.85894226267788</v>
      </c>
      <c r="G127" s="87">
        <f>H118</f>
        <v>-2.86991437299298</v>
      </c>
      <c r="H127" s="80">
        <f>SUM(E127:G127)</f>
        <v>-40.80205625214612</v>
      </c>
      <c r="I127" s="54"/>
    </row>
    <row r="128" spans="2:9" ht="12.75">
      <c r="B128" s="54"/>
      <c r="C128" s="54"/>
      <c r="D128" s="54"/>
      <c r="E128" s="54"/>
      <c r="F128" s="54"/>
      <c r="G128" s="54"/>
      <c r="H128" s="54"/>
      <c r="I128" s="54"/>
    </row>
    <row r="129" spans="2:9" ht="12.75">
      <c r="B129" s="54"/>
      <c r="C129" s="54"/>
      <c r="D129" s="54"/>
      <c r="E129" s="54"/>
      <c r="F129" s="54"/>
      <c r="G129" s="54"/>
      <c r="H129" s="54"/>
      <c r="I129" s="54"/>
    </row>
  </sheetData>
  <mergeCells count="28">
    <mergeCell ref="B2:B3"/>
    <mergeCell ref="D2:F2"/>
    <mergeCell ref="E107:H107"/>
    <mergeCell ref="E116:H116"/>
    <mergeCell ref="E63:H63"/>
    <mergeCell ref="C65:C68"/>
    <mergeCell ref="C75:C78"/>
    <mergeCell ref="E83:H83"/>
    <mergeCell ref="E46:H46"/>
    <mergeCell ref="C48:C51"/>
    <mergeCell ref="C124:C127"/>
    <mergeCell ref="D121:H121"/>
    <mergeCell ref="C85:C88"/>
    <mergeCell ref="E91:H91"/>
    <mergeCell ref="E99:H99"/>
    <mergeCell ref="C93:C96"/>
    <mergeCell ref="E55:H55"/>
    <mergeCell ref="C57:C60"/>
    <mergeCell ref="C101:C104"/>
    <mergeCell ref="C109:C112"/>
    <mergeCell ref="E5:H5"/>
    <mergeCell ref="C7:C10"/>
    <mergeCell ref="E13:H13"/>
    <mergeCell ref="C15:C18"/>
    <mergeCell ref="E21:H21"/>
    <mergeCell ref="C23:C26"/>
    <mergeCell ref="E37:H37"/>
    <mergeCell ref="C39:C42"/>
  </mergeCells>
  <printOptions/>
  <pageMargins left="0.75" right="0.75" top="1" bottom="1" header="0.5" footer="0.5"/>
  <pageSetup horizontalDpi="1200" verticalDpi="1200" orientation="portrait" r:id="rId8"/>
  <drawing r:id="rId7"/>
  <legacyDrawing r:id="rId6"/>
  <oleObjects>
    <oleObject progId="Equation.3" shapeId="690272" r:id="rId1"/>
    <oleObject progId="Equation.3" shapeId="692649" r:id="rId2"/>
    <oleObject progId="Equation.3" shapeId="694109" r:id="rId3"/>
    <oleObject progId="Equation.3" shapeId="695026" r:id="rId4"/>
    <oleObject progId="Equation.3" shapeId="703444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8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3.5" thickBot="1">
      <c r="A1" t="s">
        <v>63</v>
      </c>
    </row>
    <row r="2" spans="2:8" ht="12.75">
      <c r="B2" s="103"/>
      <c r="C2" s="104"/>
      <c r="D2" s="104"/>
      <c r="E2" s="104"/>
      <c r="F2" s="104"/>
      <c r="G2" s="105"/>
      <c r="H2" s="101"/>
    </row>
    <row r="3" spans="2:8" ht="18">
      <c r="B3" s="106"/>
      <c r="C3" s="114" t="s">
        <v>70</v>
      </c>
      <c r="D3" s="36"/>
      <c r="E3" s="36"/>
      <c r="F3" s="36"/>
      <c r="G3" s="36"/>
      <c r="H3" s="102"/>
    </row>
    <row r="4" spans="2:8" ht="12.75">
      <c r="B4" s="107"/>
      <c r="C4" s="37"/>
      <c r="D4" s="119" t="s">
        <v>19</v>
      </c>
      <c r="E4" s="119"/>
      <c r="F4" s="119"/>
      <c r="G4" s="119"/>
      <c r="H4" s="108" t="s">
        <v>71</v>
      </c>
    </row>
    <row r="5" spans="2:8" ht="12.75">
      <c r="B5" s="107"/>
      <c r="C5" s="37"/>
      <c r="D5" s="37" t="s">
        <v>21</v>
      </c>
      <c r="E5" s="37" t="s">
        <v>22</v>
      </c>
      <c r="F5" s="37" t="s">
        <v>11</v>
      </c>
      <c r="G5" s="37" t="s">
        <v>23</v>
      </c>
      <c r="H5" s="109" t="s">
        <v>72</v>
      </c>
    </row>
    <row r="6" spans="2:8" ht="12" customHeight="1">
      <c r="B6" s="118" t="s">
        <v>20</v>
      </c>
      <c r="C6" s="37" t="s">
        <v>21</v>
      </c>
      <c r="D6" s="80">
        <f>'The Model'!E101</f>
        <v>0</v>
      </c>
      <c r="E6" s="80">
        <f>'The Model'!F101</f>
        <v>-12.166797952222552</v>
      </c>
      <c r="F6" s="80">
        <f>'The Model'!G101</f>
        <v>185.86573202933636</v>
      </c>
      <c r="G6" s="80">
        <f>'The Model'!H101</f>
        <v>-59.65214178691568</v>
      </c>
      <c r="H6" s="110">
        <f>SUM(D6:G6)</f>
        <v>114.04679229019811</v>
      </c>
    </row>
    <row r="7" spans="2:8" ht="12" customHeight="1">
      <c r="B7" s="118"/>
      <c r="C7" s="37" t="s">
        <v>22</v>
      </c>
      <c r="D7" s="80">
        <f>'The Model'!E102</f>
        <v>-95.96956124701671</v>
      </c>
      <c r="E7" s="80">
        <f>'The Model'!F102</f>
        <v>0</v>
      </c>
      <c r="F7" s="80">
        <f>'The Model'!G102</f>
        <v>-21.029165765910676</v>
      </c>
      <c r="G7" s="80">
        <f>'The Model'!H102</f>
        <v>51.079077166704195</v>
      </c>
      <c r="H7" s="110">
        <f>SUM(D7:G7)</f>
        <v>-65.9196498462232</v>
      </c>
    </row>
    <row r="8" spans="2:8" ht="12.75">
      <c r="B8" s="118"/>
      <c r="C8" s="37" t="s">
        <v>11</v>
      </c>
      <c r="D8" s="80">
        <f>'The Model'!E103</f>
        <v>218.22376642231814</v>
      </c>
      <c r="E8" s="80">
        <f>'The Model'!F103</f>
        <v>-10.202461748065247</v>
      </c>
      <c r="F8" s="80">
        <f>'The Model'!G103</f>
        <v>-97.3896838671727</v>
      </c>
      <c r="G8" s="80">
        <f>'The Model'!H103</f>
        <v>-11.76254567386809</v>
      </c>
      <c r="H8" s="110">
        <f>SUM(D8:G8)</f>
        <v>98.86907513321209</v>
      </c>
    </row>
    <row r="9" spans="2:8" ht="12.75">
      <c r="B9" s="118"/>
      <c r="C9" s="37" t="s">
        <v>23</v>
      </c>
      <c r="D9" s="80">
        <f>'The Model'!E104</f>
        <v>-12.295622398546897</v>
      </c>
      <c r="E9" s="80">
        <f>'The Model'!F104</f>
        <v>16.70691317666588</v>
      </c>
      <c r="F9" s="80">
        <f>'The Model'!G104</f>
        <v>-21.280578010757736</v>
      </c>
      <c r="G9" s="80">
        <f>'The Model'!H104</f>
        <v>4.150848620552075</v>
      </c>
      <c r="H9" s="110">
        <f>SUM(D9:G9)</f>
        <v>-12.718438612086679</v>
      </c>
    </row>
    <row r="10" spans="2:8" s="21" customFormat="1" ht="12.75">
      <c r="B10" s="111"/>
      <c r="C10" s="99" t="s">
        <v>73</v>
      </c>
      <c r="D10" s="100">
        <f>SUM(D6:D9)</f>
        <v>109.95858277675453</v>
      </c>
      <c r="E10" s="100">
        <f>SUM(E6:E9)</f>
        <v>-5.66234652362192</v>
      </c>
      <c r="F10" s="100">
        <f>SUM(F6:F9)</f>
        <v>46.16630438549524</v>
      </c>
      <c r="G10" s="100">
        <f>SUM(G6:G9)</f>
        <v>-16.184761673527497</v>
      </c>
      <c r="H10" s="112" t="s">
        <v>63</v>
      </c>
    </row>
    <row r="11" spans="2:8" ht="12.75">
      <c r="B11" s="94"/>
      <c r="C11" s="95"/>
      <c r="D11" s="95"/>
      <c r="E11" s="95"/>
      <c r="F11" s="95"/>
      <c r="G11" s="95"/>
      <c r="H11" s="92"/>
    </row>
    <row r="12" spans="2:8" ht="18">
      <c r="B12" s="113" t="s">
        <v>74</v>
      </c>
      <c r="C12" s="95"/>
      <c r="D12" s="95"/>
      <c r="E12" s="95"/>
      <c r="F12" s="95"/>
      <c r="G12" s="95"/>
      <c r="H12" s="92"/>
    </row>
    <row r="13" spans="2:8" ht="12.75">
      <c r="B13" s="94"/>
      <c r="C13" s="95"/>
      <c r="D13" s="95"/>
      <c r="E13" s="95"/>
      <c r="F13" s="95"/>
      <c r="G13" s="95"/>
      <c r="H13" s="92"/>
    </row>
    <row r="14" spans="2:8" ht="12.75">
      <c r="B14" s="94"/>
      <c r="C14" s="95"/>
      <c r="D14" s="95"/>
      <c r="E14" s="95"/>
      <c r="F14" s="95"/>
      <c r="G14" s="95"/>
      <c r="H14" s="92"/>
    </row>
    <row r="15" spans="2:8" ht="12.75">
      <c r="B15" s="94"/>
      <c r="C15" s="95"/>
      <c r="D15" s="95"/>
      <c r="E15" s="95"/>
      <c r="F15" s="95"/>
      <c r="G15" s="95"/>
      <c r="H15" s="92"/>
    </row>
    <row r="16" spans="2:8" ht="12.75">
      <c r="B16" s="94"/>
      <c r="C16" s="95"/>
      <c r="D16" s="95"/>
      <c r="E16" s="95"/>
      <c r="F16" s="95"/>
      <c r="G16" s="95"/>
      <c r="H16" s="92"/>
    </row>
    <row r="17" spans="2:8" ht="12.75">
      <c r="B17" s="94"/>
      <c r="C17" s="95"/>
      <c r="D17" s="95"/>
      <c r="E17" s="95"/>
      <c r="F17" s="95"/>
      <c r="G17" s="95"/>
      <c r="H17" s="92"/>
    </row>
    <row r="18" spans="2:8" ht="12.75">
      <c r="B18" s="94"/>
      <c r="C18" s="95"/>
      <c r="D18" s="95"/>
      <c r="E18" s="95"/>
      <c r="F18" s="95"/>
      <c r="G18" s="95"/>
      <c r="H18" s="92"/>
    </row>
    <row r="19" spans="2:8" ht="12.75">
      <c r="B19" s="94"/>
      <c r="C19" s="95"/>
      <c r="D19" s="95"/>
      <c r="E19" s="95"/>
      <c r="F19" s="95"/>
      <c r="G19" s="95"/>
      <c r="H19" s="92"/>
    </row>
    <row r="20" spans="2:8" ht="12.75">
      <c r="B20" s="94"/>
      <c r="C20" s="95"/>
      <c r="D20" s="95"/>
      <c r="E20" s="95"/>
      <c r="F20" s="95"/>
      <c r="G20" s="95"/>
      <c r="H20" s="92"/>
    </row>
    <row r="21" spans="2:8" ht="12.75">
      <c r="B21" s="94"/>
      <c r="C21" s="95"/>
      <c r="D21" s="95"/>
      <c r="E21" s="95"/>
      <c r="F21" s="95"/>
      <c r="G21" s="95"/>
      <c r="H21" s="92"/>
    </row>
    <row r="22" spans="2:8" ht="12.75">
      <c r="B22" s="94"/>
      <c r="C22" s="95"/>
      <c r="D22" s="95"/>
      <c r="E22" s="95"/>
      <c r="F22" s="95"/>
      <c r="G22" s="95"/>
      <c r="H22" s="92"/>
    </row>
    <row r="23" spans="2:8" ht="12.75">
      <c r="B23" s="94"/>
      <c r="C23" s="95"/>
      <c r="D23" s="95"/>
      <c r="E23" s="95"/>
      <c r="F23" s="95"/>
      <c r="G23" s="95"/>
      <c r="H23" s="92"/>
    </row>
    <row r="24" spans="2:8" ht="12.75">
      <c r="B24" s="94"/>
      <c r="C24" s="95"/>
      <c r="D24" s="95"/>
      <c r="E24" s="95"/>
      <c r="F24" s="95"/>
      <c r="G24" s="95"/>
      <c r="H24" s="92"/>
    </row>
    <row r="25" spans="2:8" ht="12.75">
      <c r="B25" s="94"/>
      <c r="C25" s="95"/>
      <c r="D25" s="95"/>
      <c r="E25" s="95"/>
      <c r="F25" s="95"/>
      <c r="G25" s="95"/>
      <c r="H25" s="92"/>
    </row>
    <row r="26" spans="1:8" ht="12.75">
      <c r="A26" t="s">
        <v>63</v>
      </c>
      <c r="B26" s="94"/>
      <c r="C26" s="95"/>
      <c r="D26" s="95"/>
      <c r="E26" s="95"/>
      <c r="F26" s="95"/>
      <c r="G26" s="95"/>
      <c r="H26" s="92"/>
    </row>
    <row r="27" spans="2:8" ht="12.75">
      <c r="B27" s="94"/>
      <c r="C27" s="95"/>
      <c r="D27" s="95"/>
      <c r="E27" s="95"/>
      <c r="F27" s="95"/>
      <c r="G27" s="95"/>
      <c r="H27" s="92"/>
    </row>
    <row r="28" spans="2:8" ht="12.75">
      <c r="B28" s="94"/>
      <c r="C28" s="95"/>
      <c r="D28" s="95"/>
      <c r="E28" s="95"/>
      <c r="F28" s="95"/>
      <c r="G28" s="95"/>
      <c r="H28" s="92"/>
    </row>
    <row r="29" spans="2:8" ht="12.75">
      <c r="B29" s="94"/>
      <c r="C29" s="95"/>
      <c r="D29" s="95"/>
      <c r="E29" s="95"/>
      <c r="F29" s="95"/>
      <c r="G29" s="95"/>
      <c r="H29" s="92"/>
    </row>
    <row r="30" spans="2:8" ht="12.75">
      <c r="B30" s="94"/>
      <c r="C30" s="95"/>
      <c r="D30" s="95"/>
      <c r="E30" s="95"/>
      <c r="F30" s="95"/>
      <c r="G30" s="95"/>
      <c r="H30" s="92"/>
    </row>
    <row r="31" spans="2:8" ht="12.75">
      <c r="B31" s="94"/>
      <c r="C31" s="95"/>
      <c r="D31" s="95"/>
      <c r="E31" s="95"/>
      <c r="F31" s="95"/>
      <c r="G31" s="95"/>
      <c r="H31" s="92"/>
    </row>
    <row r="32" spans="2:8" ht="12.75">
      <c r="B32" s="94"/>
      <c r="C32" s="95"/>
      <c r="D32" s="95"/>
      <c r="E32" s="95"/>
      <c r="F32" s="95"/>
      <c r="G32" s="95"/>
      <c r="H32" s="92"/>
    </row>
    <row r="33" spans="2:8" ht="12.75">
      <c r="B33" s="94"/>
      <c r="C33" s="95"/>
      <c r="D33" s="95"/>
      <c r="E33" s="95"/>
      <c r="F33" s="95"/>
      <c r="G33" s="95"/>
      <c r="H33" s="92"/>
    </row>
    <row r="34" spans="2:8" ht="12.75">
      <c r="B34" s="94"/>
      <c r="C34" s="95"/>
      <c r="D34" s="95"/>
      <c r="E34" s="95"/>
      <c r="F34" s="95"/>
      <c r="G34" s="95"/>
      <c r="H34" s="92"/>
    </row>
    <row r="35" spans="2:8" ht="12.75">
      <c r="B35" s="94"/>
      <c r="C35" s="95"/>
      <c r="D35" s="95"/>
      <c r="E35" s="95"/>
      <c r="F35" s="95"/>
      <c r="G35" s="95"/>
      <c r="H35" s="92"/>
    </row>
    <row r="36" spans="2:8" ht="12.75">
      <c r="B36" s="94"/>
      <c r="C36" s="95"/>
      <c r="D36" s="95"/>
      <c r="E36" s="95"/>
      <c r="F36" s="95"/>
      <c r="G36" s="95"/>
      <c r="H36" s="92"/>
    </row>
    <row r="37" spans="2:8" ht="12.75">
      <c r="B37" s="94"/>
      <c r="C37" s="95"/>
      <c r="D37" s="95"/>
      <c r="E37" s="95"/>
      <c r="F37" s="95"/>
      <c r="G37" s="95"/>
      <c r="H37" s="92"/>
    </row>
    <row r="38" spans="2:8" ht="13.5" thickBot="1">
      <c r="B38" s="96"/>
      <c r="C38" s="97"/>
      <c r="D38" s="97"/>
      <c r="E38" s="97"/>
      <c r="F38" s="97"/>
      <c r="G38" s="97"/>
      <c r="H38" s="98"/>
    </row>
  </sheetData>
  <mergeCells count="2">
    <mergeCell ref="B6:B9"/>
    <mergeCell ref="D4:G4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B1:H37"/>
  <sheetViews>
    <sheetView workbookViewId="0" topLeftCell="A14">
      <selection activeCell="H2" sqref="B2:H36"/>
    </sheetView>
  </sheetViews>
  <sheetFormatPr defaultColWidth="9.140625" defaultRowHeight="12.75"/>
  <cols>
    <col min="1" max="16384" width="11.421875" style="0" customWidth="1"/>
  </cols>
  <sheetData>
    <row r="1" spans="2:8" ht="13.5" thickBot="1">
      <c r="B1" s="95"/>
      <c r="C1" s="95"/>
      <c r="D1" s="95"/>
      <c r="E1" s="95"/>
      <c r="F1" s="95"/>
      <c r="G1" s="95"/>
      <c r="H1" s="95"/>
    </row>
    <row r="2" spans="2:8" ht="12.75">
      <c r="B2" s="103"/>
      <c r="C2" s="120" t="s">
        <v>55</v>
      </c>
      <c r="D2" s="120"/>
      <c r="E2" s="120"/>
      <c r="F2" s="120"/>
      <c r="G2" s="120"/>
      <c r="H2" s="91"/>
    </row>
    <row r="3" spans="2:8" ht="12.75">
      <c r="B3" s="93"/>
      <c r="C3" s="37"/>
      <c r="D3" s="43" t="s">
        <v>59</v>
      </c>
      <c r="E3" s="59" t="s">
        <v>58</v>
      </c>
      <c r="F3" s="85" t="s">
        <v>57</v>
      </c>
      <c r="G3" s="58" t="s">
        <v>56</v>
      </c>
      <c r="H3" s="92"/>
    </row>
    <row r="4" spans="2:8" ht="25.5">
      <c r="B4" s="93"/>
      <c r="C4" s="40"/>
      <c r="D4" s="42" t="s">
        <v>61</v>
      </c>
      <c r="E4" s="51" t="s">
        <v>62</v>
      </c>
      <c r="F4" s="86" t="s">
        <v>60</v>
      </c>
      <c r="G4" s="40" t="s">
        <v>9</v>
      </c>
      <c r="H4" s="92"/>
    </row>
    <row r="5" spans="2:8" ht="12.75">
      <c r="B5" s="121" t="s">
        <v>68</v>
      </c>
      <c r="C5" s="37" t="str">
        <f>'The Model'!D124</f>
        <v>USA</v>
      </c>
      <c r="D5" s="83">
        <f>'The Model'!E124</f>
        <v>46.135965548760936</v>
      </c>
      <c r="E5" s="84">
        <f>'The Model'!F124</f>
        <v>110.59519673826301</v>
      </c>
      <c r="F5" s="87">
        <f>'The Model'!G124</f>
        <v>-138.517242428568</v>
      </c>
      <c r="G5" s="80">
        <f>SUM(D5:F5)</f>
        <v>18.213919858455938</v>
      </c>
      <c r="H5" s="92"/>
    </row>
    <row r="6" spans="2:8" ht="12.75">
      <c r="B6" s="121"/>
      <c r="C6" s="37" t="str">
        <f>'The Model'!D125</f>
        <v>JAPAN</v>
      </c>
      <c r="D6" s="83">
        <f>'The Model'!E125</f>
        <v>-26.240374731300726</v>
      </c>
      <c r="E6" s="84">
        <f>'The Model'!F125</f>
        <v>-8.876051750560594</v>
      </c>
      <c r="F6" s="87">
        <f>'The Model'!G125</f>
        <v>0.6219206031627778</v>
      </c>
      <c r="G6" s="80">
        <f>SUM(D6:F6)</f>
        <v>-34.49450587869854</v>
      </c>
      <c r="H6" s="92"/>
    </row>
    <row r="7" spans="2:8" ht="12.75">
      <c r="B7" s="121"/>
      <c r="C7" s="37" t="str">
        <f>'The Model'!D126</f>
        <v>EU</v>
      </c>
      <c r="D7" s="83">
        <f>'The Model'!E126</f>
        <v>39.824678241996196</v>
      </c>
      <c r="E7" s="84">
        <f>'The Model'!F126</f>
        <v>68.55885367381956</v>
      </c>
      <c r="F7" s="87">
        <f>'The Model'!G126</f>
        <v>-93.83918589012171</v>
      </c>
      <c r="G7" s="80">
        <f>SUM(D7:F7)</f>
        <v>14.54434602569404</v>
      </c>
      <c r="H7" s="92"/>
    </row>
    <row r="8" spans="2:8" ht="12.75">
      <c r="B8" s="121"/>
      <c r="C8" s="37" t="str">
        <f>'The Model'!D127</f>
        <v>ROW</v>
      </c>
      <c r="D8" s="83">
        <f>'The Model'!E127</f>
        <v>-5.073199616475264</v>
      </c>
      <c r="E8" s="84">
        <f>'The Model'!F127</f>
        <v>-32.85894226267788</v>
      </c>
      <c r="F8" s="87">
        <f>'The Model'!G127</f>
        <v>-2.86991437299298</v>
      </c>
      <c r="G8" s="80">
        <f>SUM(D8:F8)</f>
        <v>-40.80205625214612</v>
      </c>
      <c r="H8" s="92"/>
    </row>
    <row r="9" spans="2:8" ht="12.75">
      <c r="B9" s="94"/>
      <c r="C9" s="95"/>
      <c r="D9" s="95"/>
      <c r="E9" s="95"/>
      <c r="F9" s="95"/>
      <c r="G9" s="95"/>
      <c r="H9" s="92"/>
    </row>
    <row r="10" spans="2:8" ht="12.75">
      <c r="B10" s="94"/>
      <c r="C10" s="95"/>
      <c r="D10" s="95"/>
      <c r="E10" s="95"/>
      <c r="F10" s="95"/>
      <c r="G10" s="95"/>
      <c r="H10" s="92"/>
    </row>
    <row r="11" spans="2:8" ht="12.75">
      <c r="B11" s="94"/>
      <c r="C11" s="95"/>
      <c r="D11" s="95"/>
      <c r="E11" s="95"/>
      <c r="F11" s="95"/>
      <c r="G11" s="95"/>
      <c r="H11" s="92"/>
    </row>
    <row r="12" spans="2:8" ht="12.75">
      <c r="B12" s="94"/>
      <c r="C12" s="95"/>
      <c r="D12" s="95"/>
      <c r="E12" s="95"/>
      <c r="F12" s="95"/>
      <c r="G12" s="95"/>
      <c r="H12" s="92"/>
    </row>
    <row r="13" spans="2:8" ht="12.75">
      <c r="B13" s="94"/>
      <c r="C13" s="95"/>
      <c r="D13" s="95"/>
      <c r="E13" s="95"/>
      <c r="F13" s="95"/>
      <c r="G13" s="95"/>
      <c r="H13" s="92"/>
    </row>
    <row r="14" spans="2:8" ht="12.75">
      <c r="B14" s="94"/>
      <c r="C14" s="95"/>
      <c r="D14" s="95"/>
      <c r="E14" s="95"/>
      <c r="F14" s="95"/>
      <c r="G14" s="95"/>
      <c r="H14" s="92"/>
    </row>
    <row r="15" spans="2:8" ht="12.75">
      <c r="B15" s="94"/>
      <c r="C15" s="95"/>
      <c r="D15" s="95"/>
      <c r="E15" s="95"/>
      <c r="F15" s="95"/>
      <c r="G15" s="95"/>
      <c r="H15" s="92"/>
    </row>
    <row r="16" spans="2:8" ht="12.75">
      <c r="B16" s="94"/>
      <c r="C16" s="95"/>
      <c r="D16" s="95"/>
      <c r="E16" s="95"/>
      <c r="F16" s="95"/>
      <c r="G16" s="95"/>
      <c r="H16" s="92"/>
    </row>
    <row r="17" spans="2:8" ht="12.75">
      <c r="B17" s="94"/>
      <c r="C17" s="95"/>
      <c r="D17" s="95"/>
      <c r="E17" s="95"/>
      <c r="F17" s="95"/>
      <c r="G17" s="95"/>
      <c r="H17" s="92"/>
    </row>
    <row r="18" spans="2:8" ht="12.75">
      <c r="B18" s="94"/>
      <c r="C18" s="95"/>
      <c r="D18" s="95"/>
      <c r="E18" s="95"/>
      <c r="F18" s="95"/>
      <c r="G18" s="95"/>
      <c r="H18" s="92"/>
    </row>
    <row r="19" spans="2:8" ht="12.75">
      <c r="B19" s="94"/>
      <c r="C19" s="95"/>
      <c r="D19" s="95"/>
      <c r="E19" s="95"/>
      <c r="F19" s="95"/>
      <c r="G19" s="95"/>
      <c r="H19" s="92"/>
    </row>
    <row r="20" spans="2:8" ht="12.75">
      <c r="B20" s="94"/>
      <c r="C20" s="95"/>
      <c r="D20" s="95"/>
      <c r="E20" s="95"/>
      <c r="F20" s="95"/>
      <c r="G20" s="95"/>
      <c r="H20" s="92"/>
    </row>
    <row r="21" spans="2:8" ht="12.75">
      <c r="B21" s="94"/>
      <c r="C21" s="95"/>
      <c r="D21" s="95"/>
      <c r="E21" s="95"/>
      <c r="F21" s="95"/>
      <c r="G21" s="95"/>
      <c r="H21" s="92"/>
    </row>
    <row r="22" spans="2:8" ht="12.75">
      <c r="B22" s="94"/>
      <c r="C22" s="95"/>
      <c r="D22" s="95"/>
      <c r="E22" s="95"/>
      <c r="F22" s="95"/>
      <c r="G22" s="95"/>
      <c r="H22" s="92"/>
    </row>
    <row r="23" spans="2:8" ht="12.75">
      <c r="B23" s="94"/>
      <c r="C23" s="95"/>
      <c r="D23" s="95"/>
      <c r="E23" s="95"/>
      <c r="F23" s="95"/>
      <c r="G23" s="95"/>
      <c r="H23" s="92"/>
    </row>
    <row r="24" spans="2:8" ht="12.75">
      <c r="B24" s="94"/>
      <c r="C24" s="95"/>
      <c r="D24" s="95"/>
      <c r="E24" s="95"/>
      <c r="F24" s="95"/>
      <c r="G24" s="95"/>
      <c r="H24" s="92"/>
    </row>
    <row r="25" spans="2:8" ht="12.75">
      <c r="B25" s="94"/>
      <c r="C25" s="95"/>
      <c r="D25" s="95"/>
      <c r="E25" s="95"/>
      <c r="F25" s="95"/>
      <c r="G25" s="95"/>
      <c r="H25" s="92"/>
    </row>
    <row r="26" spans="2:8" ht="12.75">
      <c r="B26" s="94"/>
      <c r="C26" s="95"/>
      <c r="D26" s="95"/>
      <c r="E26" s="95"/>
      <c r="F26" s="95"/>
      <c r="G26" s="95"/>
      <c r="H26" s="92"/>
    </row>
    <row r="27" spans="2:8" ht="12.75">
      <c r="B27" s="94"/>
      <c r="C27" s="95"/>
      <c r="D27" s="95"/>
      <c r="E27" s="95"/>
      <c r="F27" s="95"/>
      <c r="G27" s="95"/>
      <c r="H27" s="92"/>
    </row>
    <row r="28" spans="2:8" ht="12.75">
      <c r="B28" s="94"/>
      <c r="C28" s="95"/>
      <c r="D28" s="95"/>
      <c r="E28" s="95"/>
      <c r="F28" s="95"/>
      <c r="G28" s="95"/>
      <c r="H28" s="92"/>
    </row>
    <row r="29" spans="2:8" ht="12.75">
      <c r="B29" s="94"/>
      <c r="C29" s="95"/>
      <c r="D29" s="95"/>
      <c r="E29" s="95"/>
      <c r="F29" s="95"/>
      <c r="G29" s="95"/>
      <c r="H29" s="92"/>
    </row>
    <row r="30" spans="2:8" ht="12.75">
      <c r="B30" s="94"/>
      <c r="C30" s="95"/>
      <c r="D30" s="95"/>
      <c r="E30" s="95"/>
      <c r="F30" s="95"/>
      <c r="G30" s="95"/>
      <c r="H30" s="92"/>
    </row>
    <row r="31" spans="2:8" ht="12.75">
      <c r="B31" s="94"/>
      <c r="C31" s="95"/>
      <c r="D31" s="95"/>
      <c r="E31" s="95"/>
      <c r="F31" s="95"/>
      <c r="G31" s="95"/>
      <c r="H31" s="92"/>
    </row>
    <row r="32" spans="2:8" ht="12.75">
      <c r="B32" s="94"/>
      <c r="C32" s="95"/>
      <c r="D32" s="95"/>
      <c r="E32" s="95"/>
      <c r="F32" s="95"/>
      <c r="G32" s="95"/>
      <c r="H32" s="92"/>
    </row>
    <row r="33" spans="2:8" ht="12.75">
      <c r="B33" s="94"/>
      <c r="C33" s="95"/>
      <c r="D33" s="95"/>
      <c r="E33" s="95"/>
      <c r="F33" s="95"/>
      <c r="G33" s="95"/>
      <c r="H33" s="92"/>
    </row>
    <row r="34" spans="2:8" ht="12.75">
      <c r="B34" s="94"/>
      <c r="C34" s="95"/>
      <c r="D34" s="95"/>
      <c r="E34" s="95"/>
      <c r="F34" s="95"/>
      <c r="G34" s="95"/>
      <c r="H34" s="92"/>
    </row>
    <row r="35" spans="2:8" ht="12.75">
      <c r="B35" s="94"/>
      <c r="C35" s="95"/>
      <c r="D35" s="95"/>
      <c r="E35" s="95"/>
      <c r="F35" s="95"/>
      <c r="G35" s="95"/>
      <c r="H35" s="92"/>
    </row>
    <row r="36" spans="2:8" ht="13.5" thickBot="1">
      <c r="B36" s="96"/>
      <c r="C36" s="97"/>
      <c r="D36" s="97"/>
      <c r="E36" s="97"/>
      <c r="F36" s="97"/>
      <c r="G36" s="97"/>
      <c r="H36" s="98"/>
    </row>
    <row r="37" spans="2:8" ht="12.75">
      <c r="B37" s="95"/>
      <c r="C37" s="95"/>
      <c r="D37" s="95"/>
      <c r="E37" s="95"/>
      <c r="F37" s="95"/>
      <c r="G37" s="95"/>
      <c r="H37" s="95"/>
    </row>
  </sheetData>
  <mergeCells count="2">
    <mergeCell ref="C2:G2"/>
    <mergeCell ref="B5:B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</dc:creator>
  <cp:keywords/>
  <dc:description/>
  <cp:lastModifiedBy>Francois</cp:lastModifiedBy>
  <dcterms:created xsi:type="dcterms:W3CDTF">2002-04-02T17:32:13Z</dcterms:created>
  <dcterms:modified xsi:type="dcterms:W3CDTF">2003-04-21T12:15:00Z</dcterms:modified>
  <cp:category/>
  <cp:version/>
  <cp:contentType/>
  <cp:contentStatus/>
</cp:coreProperties>
</file>